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P KEU 2023 KEC NGEMPLAK dikirim\"/>
    </mc:Choice>
  </mc:AlternateContent>
  <bookViews>
    <workbookView minimized="1" xWindow="0" yWindow="0" windowWidth="20490" windowHeight="84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6" i="1" l="1"/>
  <c r="P12" i="1" l="1"/>
  <c r="Q12" i="1"/>
  <c r="Q13" i="1"/>
  <c r="P438" i="1"/>
  <c r="P13" i="1"/>
  <c r="Z436" i="1"/>
  <c r="Z437" i="1"/>
  <c r="Z422" i="1"/>
  <c r="R451" i="1"/>
  <c r="R450" i="1"/>
  <c r="R394" i="1"/>
  <c r="R15" i="1" l="1"/>
  <c r="R454" i="1"/>
  <c r="Q418" i="1"/>
  <c r="P418" i="1"/>
  <c r="P417" i="1" s="1"/>
  <c r="P176" i="1"/>
  <c r="W390" i="1"/>
  <c r="X390" i="1" s="1"/>
  <c r="Q390" i="1"/>
  <c r="S390" i="1" s="1"/>
  <c r="W366" i="1"/>
  <c r="X366" i="1" s="1"/>
  <c r="Q366" i="1"/>
  <c r="R366" i="1" s="1"/>
  <c r="W358" i="1"/>
  <c r="X358" i="1" s="1"/>
  <c r="Q358" i="1"/>
  <c r="S358" i="1" s="1"/>
  <c r="Q354" i="1"/>
  <c r="S354" i="1" s="1"/>
  <c r="W344" i="1"/>
  <c r="X344" i="1" s="1"/>
  <c r="Q344" i="1"/>
  <c r="R344" i="1" s="1"/>
  <c r="W339" i="1"/>
  <c r="X339" i="1" s="1"/>
  <c r="Q339" i="1"/>
  <c r="S339" i="1" s="1"/>
  <c r="X333" i="1"/>
  <c r="Q333" i="1"/>
  <c r="S333" i="1" s="1"/>
  <c r="X329" i="1"/>
  <c r="Q329" i="1"/>
  <c r="S329" i="1" s="1"/>
  <c r="P316" i="1"/>
  <c r="P315" i="1" s="1"/>
  <c r="W320" i="1"/>
  <c r="X320" i="1" s="1"/>
  <c r="Q320" i="1"/>
  <c r="S320" i="1" s="1"/>
  <c r="W317" i="1"/>
  <c r="X317" i="1" s="1"/>
  <c r="Q317" i="1"/>
  <c r="S317" i="1" s="1"/>
  <c r="X308" i="1"/>
  <c r="X307" i="1"/>
  <c r="Q307" i="1"/>
  <c r="S307" i="1" s="1"/>
  <c r="X304" i="1"/>
  <c r="X303" i="1"/>
  <c r="Q302" i="1"/>
  <c r="S302" i="1" s="1"/>
  <c r="X298" i="1"/>
  <c r="X297" i="1"/>
  <c r="X296" i="1"/>
  <c r="X295" i="1"/>
  <c r="Q295" i="1"/>
  <c r="S295" i="1" s="1"/>
  <c r="X291" i="1"/>
  <c r="X290" i="1"/>
  <c r="X289" i="1"/>
  <c r="X288" i="1"/>
  <c r="X287" i="1"/>
  <c r="X286" i="1"/>
  <c r="Q286" i="1"/>
  <c r="R286" i="1" s="1"/>
  <c r="P195" i="1"/>
  <c r="X265" i="1"/>
  <c r="X264" i="1"/>
  <c r="X263" i="1"/>
  <c r="X262" i="1"/>
  <c r="X261" i="1"/>
  <c r="X260" i="1"/>
  <c r="Q260" i="1"/>
  <c r="R260" i="1" s="1"/>
  <c r="X256" i="1"/>
  <c r="X255" i="1"/>
  <c r="X254" i="1"/>
  <c r="X253" i="1"/>
  <c r="X252" i="1"/>
  <c r="X251" i="1"/>
  <c r="X250" i="1"/>
  <c r="X249" i="1"/>
  <c r="X248" i="1"/>
  <c r="Q248" i="1"/>
  <c r="R248" i="1" s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Q196" i="1"/>
  <c r="S196" i="1" s="1"/>
  <c r="P185" i="1"/>
  <c r="X189" i="1"/>
  <c r="X188" i="1"/>
  <c r="Q188" i="1"/>
  <c r="S188" i="1" s="1"/>
  <c r="Q187" i="1"/>
  <c r="R187" i="1" s="1"/>
  <c r="X186" i="1"/>
  <c r="W186" i="1"/>
  <c r="U186" i="1"/>
  <c r="Q186" i="1"/>
  <c r="R186" i="1" s="1"/>
  <c r="Q177" i="1"/>
  <c r="R177" i="1" s="1"/>
  <c r="W178" i="1"/>
  <c r="X178" i="1" s="1"/>
  <c r="Q178" i="1"/>
  <c r="S178" i="1" s="1"/>
  <c r="W177" i="1"/>
  <c r="X177" i="1" s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Q112" i="1"/>
  <c r="R112" i="1" s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Q142" i="1"/>
  <c r="S142" i="1" s="1"/>
  <c r="P141" i="1"/>
  <c r="P140" i="1" s="1"/>
  <c r="X105" i="1"/>
  <c r="X104" i="1"/>
  <c r="X103" i="1"/>
  <c r="X102" i="1"/>
  <c r="X101" i="1"/>
  <c r="X100" i="1"/>
  <c r="X99" i="1"/>
  <c r="X98" i="1"/>
  <c r="X97" i="1"/>
  <c r="X96" i="1"/>
  <c r="X95" i="1"/>
  <c r="X94" i="1"/>
  <c r="S94" i="1"/>
  <c r="R94" i="1"/>
  <c r="P111" i="1"/>
  <c r="P110" i="1" s="1"/>
  <c r="P109" i="1" s="1"/>
  <c r="S19" i="1"/>
  <c r="S49" i="1"/>
  <c r="R49" i="1"/>
  <c r="X305" i="1" l="1"/>
  <c r="S344" i="1"/>
  <c r="Q319" i="1"/>
  <c r="S319" i="1" s="1"/>
  <c r="R358" i="1"/>
  <c r="X309" i="1"/>
  <c r="X299" i="1"/>
  <c r="S366" i="1"/>
  <c r="X266" i="1"/>
  <c r="R295" i="1"/>
  <c r="X179" i="1"/>
  <c r="R317" i="1"/>
  <c r="Q195" i="1"/>
  <c r="Q194" i="1" s="1"/>
  <c r="Q193" i="1" s="1"/>
  <c r="Q192" i="1" s="1"/>
  <c r="R339" i="1"/>
  <c r="X257" i="1"/>
  <c r="X292" i="1"/>
  <c r="R390" i="1"/>
  <c r="R354" i="1"/>
  <c r="R333" i="1"/>
  <c r="R329" i="1"/>
  <c r="R320" i="1"/>
  <c r="R307" i="1"/>
  <c r="R302" i="1"/>
  <c r="S286" i="1"/>
  <c r="X246" i="1"/>
  <c r="R142" i="1"/>
  <c r="R178" i="1"/>
  <c r="S187" i="1"/>
  <c r="Q185" i="1"/>
  <c r="X106" i="1"/>
  <c r="S112" i="1"/>
  <c r="Q176" i="1"/>
  <c r="X132" i="1"/>
  <c r="X190" i="1"/>
  <c r="X167" i="1"/>
  <c r="S186" i="1"/>
  <c r="R196" i="1"/>
  <c r="R188" i="1"/>
  <c r="S177" i="1"/>
  <c r="P139" i="1"/>
  <c r="P108" i="1"/>
  <c r="R319" i="1" l="1"/>
  <c r="P138" i="1"/>
  <c r="S71" i="1" l="1"/>
  <c r="R71" i="1"/>
  <c r="R70" i="1" s="1"/>
  <c r="S65" i="1"/>
  <c r="R65" i="1"/>
  <c r="S60" i="1"/>
  <c r="R60" i="1"/>
  <c r="S54" i="1"/>
  <c r="R54" i="1"/>
  <c r="S44" i="1"/>
  <c r="R44" i="1"/>
  <c r="S39" i="1"/>
  <c r="R39" i="1"/>
  <c r="S34" i="1"/>
  <c r="R34" i="1"/>
  <c r="S29" i="1"/>
  <c r="R29" i="1"/>
  <c r="S24" i="1" l="1"/>
  <c r="R24" i="1"/>
  <c r="R18" i="1" s="1"/>
  <c r="Z447" i="1" l="1"/>
  <c r="Z446" i="1"/>
  <c r="Z445" i="1"/>
  <c r="Z444" i="1"/>
  <c r="P443" i="1"/>
  <c r="P442" i="1" s="1"/>
  <c r="P441" i="1" s="1"/>
  <c r="Z435" i="1"/>
  <c r="R435" i="1" s="1"/>
  <c r="Z433" i="1"/>
  <c r="R433" i="1" s="1"/>
  <c r="Z431" i="1"/>
  <c r="P430" i="1"/>
  <c r="Z428" i="1"/>
  <c r="P427" i="1"/>
  <c r="P426" i="1" s="1"/>
  <c r="P416" i="1" s="1"/>
  <c r="Z423" i="1"/>
  <c r="Z420" i="1"/>
  <c r="Z412" i="1"/>
  <c r="Y412" i="1"/>
  <c r="P411" i="1"/>
  <c r="P410" i="1" s="1"/>
  <c r="P409" i="1" s="1"/>
  <c r="Q404" i="1"/>
  <c r="Q403" i="1" s="1"/>
  <c r="Q402" i="1" s="1"/>
  <c r="P403" i="1"/>
  <c r="Z400" i="1"/>
  <c r="Q400" i="1" s="1"/>
  <c r="P399" i="1"/>
  <c r="P398" i="1" s="1"/>
  <c r="P389" i="1"/>
  <c r="P388" i="1" s="1"/>
  <c r="P371" i="1"/>
  <c r="P370" i="1" s="1"/>
  <c r="P369" i="1" s="1"/>
  <c r="Z366" i="1"/>
  <c r="P365" i="1"/>
  <c r="P357" i="1"/>
  <c r="P356" i="1" s="1"/>
  <c r="P351" i="1"/>
  <c r="P350" i="1" s="1"/>
  <c r="P338" i="1"/>
  <c r="P337" i="1" s="1"/>
  <c r="P332" i="1"/>
  <c r="P331" i="1" s="1"/>
  <c r="P328" i="1"/>
  <c r="P327" i="1" s="1"/>
  <c r="P314" i="1"/>
  <c r="P313" i="1" s="1"/>
  <c r="P312" i="1" s="1"/>
  <c r="P285" i="1"/>
  <c r="P284" i="1" s="1"/>
  <c r="P184" i="1"/>
  <c r="P175" i="1"/>
  <c r="P93" i="1"/>
  <c r="Z424" i="1" l="1"/>
  <c r="P415" i="1"/>
  <c r="R195" i="1"/>
  <c r="Q357" i="1"/>
  <c r="R420" i="1"/>
  <c r="R316" i="1"/>
  <c r="R403" i="1"/>
  <c r="Z448" i="1"/>
  <c r="Q443" i="1" s="1"/>
  <c r="P194" i="1"/>
  <c r="R194" i="1" s="1"/>
  <c r="Q365" i="1"/>
  <c r="Q364" i="1" s="1"/>
  <c r="R404" i="1"/>
  <c r="R422" i="1"/>
  <c r="Q332" i="1"/>
  <c r="Q331" i="1" s="1"/>
  <c r="R331" i="1" s="1"/>
  <c r="P174" i="1"/>
  <c r="P183" i="1"/>
  <c r="Q184" i="1"/>
  <c r="Q183" i="1" s="1"/>
  <c r="Q182" i="1" s="1"/>
  <c r="P326" i="1"/>
  <c r="R185" i="1"/>
  <c r="P349" i="1"/>
  <c r="P387" i="1"/>
  <c r="P283" i="1"/>
  <c r="Q371" i="1"/>
  <c r="Q427" i="1"/>
  <c r="R428" i="1"/>
  <c r="P364" i="1"/>
  <c r="P368" i="1"/>
  <c r="P397" i="1"/>
  <c r="R431" i="1"/>
  <c r="Q430" i="1"/>
  <c r="Q328" i="1"/>
  <c r="P336" i="1"/>
  <c r="P335" i="1" s="1"/>
  <c r="P92" i="1"/>
  <c r="P91" i="1" s="1"/>
  <c r="P90" i="1" s="1"/>
  <c r="R400" i="1"/>
  <c r="Q399" i="1"/>
  <c r="Q398" i="1" s="1"/>
  <c r="R412" i="1"/>
  <c r="Q411" i="1"/>
  <c r="Q410" i="1" s="1"/>
  <c r="P402" i="1"/>
  <c r="R402" i="1" s="1"/>
  <c r="P440" i="1"/>
  <c r="R410" i="1" l="1"/>
  <c r="Q409" i="1"/>
  <c r="R332" i="1"/>
  <c r="Q141" i="1"/>
  <c r="R444" i="1"/>
  <c r="Q389" i="1"/>
  <c r="Q111" i="1"/>
  <c r="P193" i="1"/>
  <c r="R193" i="1" s="1"/>
  <c r="R398" i="1"/>
  <c r="R411" i="1"/>
  <c r="Q351" i="1"/>
  <c r="R399" i="1"/>
  <c r="P325" i="1"/>
  <c r="R315" i="1"/>
  <c r="P439" i="1"/>
  <c r="R365" i="1"/>
  <c r="Q93" i="1"/>
  <c r="R364" i="1"/>
  <c r="P282" i="1"/>
  <c r="Q285" i="1"/>
  <c r="P348" i="1"/>
  <c r="R397" i="1"/>
  <c r="P386" i="1"/>
  <c r="R184" i="1"/>
  <c r="Q426" i="1"/>
  <c r="R426" i="1" s="1"/>
  <c r="R427" i="1"/>
  <c r="P173" i="1"/>
  <c r="R357" i="1"/>
  <c r="Q356" i="1"/>
  <c r="R356" i="1" s="1"/>
  <c r="Q338" i="1"/>
  <c r="R328" i="1"/>
  <c r="Q327" i="1"/>
  <c r="Q442" i="1"/>
  <c r="R443" i="1"/>
  <c r="Q370" i="1"/>
  <c r="R371" i="1"/>
  <c r="R183" i="1"/>
  <c r="P182" i="1"/>
  <c r="R182" i="1" s="1"/>
  <c r="P192" i="1" l="1"/>
  <c r="R192" i="1" s="1"/>
  <c r="Q140" i="1"/>
  <c r="R141" i="1"/>
  <c r="Q110" i="1"/>
  <c r="R111" i="1"/>
  <c r="Q388" i="1"/>
  <c r="R389" i="1"/>
  <c r="R418" i="1"/>
  <c r="Q417" i="1"/>
  <c r="Q350" i="1"/>
  <c r="R350" i="1" s="1"/>
  <c r="R351" i="1"/>
  <c r="Q326" i="1"/>
  <c r="R327" i="1"/>
  <c r="Q337" i="1"/>
  <c r="R338" i="1"/>
  <c r="Q284" i="1"/>
  <c r="R285" i="1"/>
  <c r="R17" i="1"/>
  <c r="R16" i="1" s="1"/>
  <c r="R314" i="1"/>
  <c r="P347" i="1"/>
  <c r="R396" i="1"/>
  <c r="Q369" i="1"/>
  <c r="R370" i="1"/>
  <c r="Q92" i="1"/>
  <c r="Q91" i="1" s="1"/>
  <c r="Q90" i="1" s="1"/>
  <c r="R90" i="1" s="1"/>
  <c r="R93" i="1"/>
  <c r="Q440" i="1"/>
  <c r="Q441" i="1"/>
  <c r="R441" i="1" s="1"/>
  <c r="R442" i="1"/>
  <c r="Q175" i="1"/>
  <c r="R176" i="1"/>
  <c r="P324" i="1"/>
  <c r="R92" i="1" l="1"/>
  <c r="R91" i="1" s="1"/>
  <c r="R409" i="1"/>
  <c r="Q139" i="1"/>
  <c r="R140" i="1"/>
  <c r="S16" i="1"/>
  <c r="S17" i="1"/>
  <c r="Q349" i="1"/>
  <c r="Q348" i="1" s="1"/>
  <c r="Q387" i="1"/>
  <c r="R388" i="1"/>
  <c r="Q109" i="1"/>
  <c r="R110" i="1"/>
  <c r="Q416" i="1"/>
  <c r="R417" i="1"/>
  <c r="R312" i="1"/>
  <c r="R313" i="1"/>
  <c r="Q325" i="1"/>
  <c r="R326" i="1"/>
  <c r="P408" i="1"/>
  <c r="Q336" i="1"/>
  <c r="Q335" i="1" s="1"/>
  <c r="R337" i="1"/>
  <c r="Q283" i="1"/>
  <c r="R284" i="1"/>
  <c r="Q439" i="1"/>
  <c r="R440" i="1"/>
  <c r="Q368" i="1"/>
  <c r="R368" i="1" s="1"/>
  <c r="R369" i="1"/>
  <c r="Q174" i="1"/>
  <c r="R175" i="1"/>
  <c r="R395" i="1"/>
  <c r="R349" i="1" l="1"/>
  <c r="Q138" i="1"/>
  <c r="R138" i="1" s="1"/>
  <c r="R139" i="1"/>
  <c r="Q108" i="1"/>
  <c r="R109" i="1"/>
  <c r="Q386" i="1"/>
  <c r="R386" i="1" s="1"/>
  <c r="R387" i="1"/>
  <c r="Q415" i="1"/>
  <c r="R416" i="1"/>
  <c r="Q173" i="1"/>
  <c r="R173" i="1" s="1"/>
  <c r="R174" i="1"/>
  <c r="P407" i="1"/>
  <c r="Q282" i="1"/>
  <c r="R282" i="1" s="1"/>
  <c r="R283" i="1"/>
  <c r="R335" i="1"/>
  <c r="R336" i="1"/>
  <c r="R348" i="1"/>
  <c r="Q438" i="1"/>
  <c r="R438" i="1" s="1"/>
  <c r="R439" i="1"/>
  <c r="R325" i="1"/>
  <c r="R108" i="1" l="1"/>
  <c r="Q347" i="1"/>
  <c r="R347" i="1" s="1"/>
  <c r="Q324" i="1"/>
  <c r="R324" i="1" s="1"/>
  <c r="R415" i="1"/>
  <c r="Q408" i="1"/>
  <c r="Q14" i="1" l="1"/>
  <c r="R14" i="1"/>
  <c r="Q407" i="1"/>
  <c r="R408" i="1"/>
  <c r="R407" i="1" s="1"/>
  <c r="R13" i="1" l="1"/>
  <c r="R12" i="1"/>
  <c r="S12" i="1"/>
</calcChain>
</file>

<file path=xl/sharedStrings.xml><?xml version="1.0" encoding="utf-8"?>
<sst xmlns="http://schemas.openxmlformats.org/spreadsheetml/2006/main" count="750" uniqueCount="391">
  <si>
    <t>PEMERINTAH KABUPATEN BOYOLALI</t>
  </si>
  <si>
    <t>PENJABARAN REALISASI ANGGARAN PENDAPATAN DAN BELANJA DAERAH</t>
  </si>
  <si>
    <t>Urusan Pemerintahan</t>
  </si>
  <si>
    <t>:</t>
  </si>
  <si>
    <t>7-01</t>
  </si>
  <si>
    <t>UNSUR KEWILAYAHAN KECAMATAN</t>
  </si>
  <si>
    <t>Unit Organisasi</t>
  </si>
  <si>
    <t>7-01.0-00.0-00.08</t>
  </si>
  <si>
    <t>Kecamatan Ngemplak</t>
  </si>
  <si>
    <t>Sub Unit Organisasi</t>
  </si>
  <si>
    <t>7-01.0-00.0-00.08.001</t>
  </si>
  <si>
    <t>KODE REKENING</t>
  </si>
  <si>
    <t>URAIAN</t>
  </si>
  <si>
    <t>ANGGARAN</t>
  </si>
  <si>
    <t>REALISASI</t>
  </si>
  <si>
    <t>BERTAMBAH/ BERKURANG</t>
  </si>
  <si>
    <t>PENJELASAN</t>
  </si>
  <si>
    <t>Rp</t>
  </si>
  <si>
    <t>5</t>
  </si>
  <si>
    <t>BELANJA DAERAH</t>
  </si>
  <si>
    <t>5.1</t>
  </si>
  <si>
    <t>BELANJA OPERASI</t>
  </si>
  <si>
    <t>PROGRAM PENUNJANG URUSAN PEMERINTAHAN DAERAH</t>
  </si>
  <si>
    <t>5.1.1</t>
  </si>
  <si>
    <t>Administrasi Keuangan Perangkat Daerah</t>
  </si>
  <si>
    <t>5.1.1.01</t>
  </si>
  <si>
    <t>Penyediaan Gaji dan Tunjangan ASN</t>
  </si>
  <si>
    <t>Belanja Pegawai</t>
  </si>
  <si>
    <t>5.1.1.01.01</t>
  </si>
  <si>
    <t>Belanja Gaji dan Tunjangan ASN</t>
  </si>
  <si>
    <t>5.1.1.01.01.0001</t>
  </si>
  <si>
    <t>Belanja Gaji Pokok ASN</t>
  </si>
  <si>
    <t>Golongan IV</t>
  </si>
  <si>
    <t>thn</t>
  </si>
  <si>
    <t>x</t>
  </si>
  <si>
    <t>=</t>
  </si>
  <si>
    <t>Golongan III</t>
  </si>
  <si>
    <t>Golongan II</t>
  </si>
  <si>
    <t>Belanja Tunjangan Keluarga ASN</t>
  </si>
  <si>
    <t>Belanja Tunjangan Jabatan ASN</t>
  </si>
  <si>
    <t>Belanja Tunjangan Fungsional Umum ASN</t>
  </si>
  <si>
    <t>Belanja Tunjangan Beras ASN</t>
  </si>
  <si>
    <t>Belanja Tunjangan PPh/Tunjangan Khusus ASN</t>
  </si>
  <si>
    <t>Belanja Pembulatan Gaji ASN</t>
  </si>
  <si>
    <t>Belanja Iuran Jaminan Kesehatan ASN</t>
  </si>
  <si>
    <t>TPP</t>
  </si>
  <si>
    <t>Belanja Iuran Jaminan Kecelakaan Kerja ASN</t>
  </si>
  <si>
    <t>Belanja Iuran Jaminan Kematian ASN</t>
  </si>
  <si>
    <t>5.1.1.02</t>
  </si>
  <si>
    <t>Belanja Tambahan Penghasilan ASN</t>
  </si>
  <si>
    <t>5.1.1.02.01.0001</t>
  </si>
  <si>
    <t>Tambahan Penghasilan berdasarkan Beban Kerja ASN</t>
  </si>
  <si>
    <t>Camat</t>
  </si>
  <si>
    <t>Sekcam</t>
  </si>
  <si>
    <t>Kasie Pelayanan</t>
  </si>
  <si>
    <t>Kasie Trantib</t>
  </si>
  <si>
    <t>Kasie Pemerintahan</t>
  </si>
  <si>
    <t>Kasie SPM</t>
  </si>
  <si>
    <t>Kasie Ekobang</t>
  </si>
  <si>
    <t>Kasubag Renlap</t>
  </si>
  <si>
    <t>Kasubag Umpeg</t>
  </si>
  <si>
    <t>Pengelola data pelayanan</t>
  </si>
  <si>
    <t>Pranata Pasukan Keamanan</t>
  </si>
  <si>
    <t>Pengelola Kegiatan Pemerintahan</t>
  </si>
  <si>
    <t>Bendahara Pengeluaran</t>
  </si>
  <si>
    <t>Pengelola Kegiatan EKBANG</t>
  </si>
  <si>
    <t>Penyediaan Administrasi Pelaksanaan Tugas ASN</t>
  </si>
  <si>
    <t>5.1.2</t>
  </si>
  <si>
    <t>Belanja Barang dan Jasa</t>
  </si>
  <si>
    <t>5.1.2.02</t>
  </si>
  <si>
    <t>Belanja Jasa</t>
  </si>
  <si>
    <t>5.1.2.02.01</t>
  </si>
  <si>
    <t>Belanja Jasa Kantor</t>
  </si>
  <si>
    <t>5.1.2.02.01.0028</t>
  </si>
  <si>
    <t>Belanja Jasa Tenaga Pelayanan Umum</t>
  </si>
  <si>
    <t>Administrasi Umum Perangkat  Daerah</t>
  </si>
  <si>
    <t>Penyediaan Komponen Instalasi Listrik/Penerangan Bangunan Kantor</t>
  </si>
  <si>
    <t>5.1.2.01</t>
  </si>
  <si>
    <t>Belanja Barang</t>
  </si>
  <si>
    <t>5.1.2.01.01</t>
  </si>
  <si>
    <t>Belanja Barang Pakai Habis</t>
  </si>
  <si>
    <t>5.1.2.01.01.0031</t>
  </si>
  <si>
    <t>Belanja Alat/Bahan untuk Kegiatan Kantor- Alat Listrik</t>
  </si>
  <si>
    <t>buah</t>
  </si>
  <si>
    <t>Penyediaan Peralatan Rumah Tangga</t>
  </si>
  <si>
    <t>5.1.2.01.01.0036</t>
  </si>
  <si>
    <t>Belanja Alat / Bahan untuk Kegiatan Kantor- Alat/Bahan untuk Kegiatan Kantor Lainnya</t>
  </si>
  <si>
    <t>Jumlah</t>
  </si>
  <si>
    <t>Penyediaan Bahan Logistik Kantor</t>
  </si>
  <si>
    <t>5.1.2.01.01.0004</t>
  </si>
  <si>
    <t>Belanja Bahan-Bahan Bakar dan Pelumas</t>
  </si>
  <si>
    <t>bulan</t>
  </si>
  <si>
    <t>5.1.2.01.01.0010</t>
  </si>
  <si>
    <t>Belanja Bahan-Isi Tabung Gas</t>
  </si>
  <si>
    <t xml:space="preserve">Gas </t>
  </si>
  <si>
    <t>Penyediaan Barang Cetakan dan Penggandaan</t>
  </si>
  <si>
    <t>5.1.2.01.01.0026</t>
  </si>
  <si>
    <t>Belanja Alat/Bahan untuk Kegiatan Kantor- Bahan Cetak</t>
  </si>
  <si>
    <t>X</t>
  </si>
  <si>
    <t>buku</t>
  </si>
  <si>
    <t>Penyediaan Bahan/Material</t>
  </si>
  <si>
    <t>5.1.2.01.01.0024</t>
  </si>
  <si>
    <t>Belanja Alat/Bahan untuk Kegiatan Kantor- Alat Tulis Kantor</t>
  </si>
  <si>
    <t>Fasilitasi Kunjungan Tamu</t>
  </si>
  <si>
    <t xml:space="preserve">Gula Pasir </t>
  </si>
  <si>
    <t>5.1.2.01.01.0052</t>
  </si>
  <si>
    <t>Belanja Makanan dan Minuman Rapat</t>
  </si>
  <si>
    <t>5.1.2.01.01.0053</t>
  </si>
  <si>
    <t>Belanja Makanan dan Minuman Jamuan Tamu</t>
  </si>
  <si>
    <t>5.1.2.01.01.0058</t>
  </si>
  <si>
    <t>Belanja Makanan dan Minuman Aktivitas Lapangan</t>
  </si>
  <si>
    <t>Penyelenggaraan Rapat Koordinasi dan Konsultasi SKPD</t>
  </si>
  <si>
    <t>5.1.2.04</t>
  </si>
  <si>
    <t>Belana Perjalanan Dinas</t>
  </si>
  <si>
    <t>5.1.2.04.01</t>
  </si>
  <si>
    <t>Belanja Perjalanan Dinas Dalam Negeri</t>
  </si>
  <si>
    <t>5.1.2.04.01.0001</t>
  </si>
  <si>
    <t>Belanja Perjalanan Dinas Biasa</t>
  </si>
  <si>
    <t>Penyediaan  Jasa Penunjang  Urusan Pemerintahan Daerah</t>
  </si>
  <si>
    <t>Penyediaan Jasa Surat Menyurat</t>
  </si>
  <si>
    <t>5.1.2.01.01.0027</t>
  </si>
  <si>
    <t>Belanja Alat/Bahan untuk Kegiatan Kantor- Benda Pos</t>
  </si>
  <si>
    <t>5.1.2.02.01.0042</t>
  </si>
  <si>
    <t>Belanja Jasa Pelaksanaan Transaksi Keuangan</t>
  </si>
  <si>
    <t>cek</t>
  </si>
  <si>
    <t>Penyediaan Jasa Komunikasi, Sumber Daya Air dan Listrik</t>
  </si>
  <si>
    <t>5.1.2.02.01.0061</t>
  </si>
  <si>
    <t>Belanja Tagihan Listrik</t>
  </si>
  <si>
    <t>Tahun</t>
  </si>
  <si>
    <t>5.1.2.02.01.0063</t>
  </si>
  <si>
    <t>Belanja Tagihan TeleponBelanja Kawat/Faksimili/Internet/TV Berlangganan</t>
  </si>
  <si>
    <t>Pemeliharaan Barang Milik Daerah Penunjang  Urusan Pemerintahan Daerah</t>
  </si>
  <si>
    <t>penyediaan jasa pemeliharaan, biaya pemeliharaan, pajak, dan perizinan kendaraan dinas operasional atau lapangan</t>
  </si>
  <si>
    <t>tahun</t>
  </si>
  <si>
    <t>5.1.2.01.01.0013</t>
  </si>
  <si>
    <t>Belanja Suku Cadang-Suku Cadang Alat Angkutan</t>
  </si>
  <si>
    <t>5.1.2.02.01.0067</t>
  </si>
  <si>
    <t>Belanja Pembayaran Pajak, Bea, dan Perizinan</t>
  </si>
  <si>
    <t>5.1.2.03</t>
  </si>
  <si>
    <t>Belanja Pemeliharaan</t>
  </si>
  <si>
    <t>5.1.2.03.02</t>
  </si>
  <si>
    <t>Belanja Pemeliharaan Peralatan dan Mesin</t>
  </si>
  <si>
    <t>5.1.2.03.02.0035</t>
  </si>
  <si>
    <t>Belanja Pemeliharaan Alat Angkutan-Alat Angkutan Darat Bermotor-Kendaraan Dinas Bermotor Perorangan</t>
  </si>
  <si>
    <t>paket</t>
  </si>
  <si>
    <t>pemeliharaan peralatan dan mesin lainnya</t>
  </si>
  <si>
    <t>5.1.2.03.02.0121</t>
  </si>
  <si>
    <t>Belanja Pemeliharaan Alat Kantor dan Rumah Tangga-Alat Rumah Tangga-Alat Pendingin</t>
  </si>
  <si>
    <t>Belanja Pemeliharaan Komputer-Peralatan Komputer-Peralatan Komputer Lainnya</t>
  </si>
  <si>
    <t>PemeliharaanRehabilitasi Gedung Kantor dan Bangunan Lainnya</t>
  </si>
  <si>
    <t>5.1.2.03.03</t>
  </si>
  <si>
    <t>Belanja Pemeliharaan Gedung dan Bangunan</t>
  </si>
  <si>
    <t>5.1.2.03.03.0001</t>
  </si>
  <si>
    <t>Belanja Pemeliharaan Bangunan Gedung- Bangunan Gedung Tempat Kerja-Bangunan Gedung Kantor</t>
  </si>
  <si>
    <t>Paket</t>
  </si>
  <si>
    <t>PROGRAM PENYELENGGARAAN PEMERINTAHAN DAN PELAYANAN PUBLIK</t>
  </si>
  <si>
    <t>Koordinasi  Pemeliharaan Prasarana  dan Sarana Pelayanan  Umum</t>
  </si>
  <si>
    <t>KoordinasiSinergi dengan Perangkat Daerah danatau Instansi Vertikal yang terkait dalam Pemeliharaan Sarana dan Prasarana Pelayanan Umum</t>
  </si>
  <si>
    <t>5.1.02.02</t>
  </si>
  <si>
    <t>5.1.02.02.04</t>
  </si>
  <si>
    <t>5.1.2.03.04.0029</t>
  </si>
  <si>
    <t>Belanja Jasa Tenaga Ahli</t>
  </si>
  <si>
    <t>Jasa Konsultan DED</t>
  </si>
  <si>
    <t>5.1.2.03.04</t>
  </si>
  <si>
    <t>Belanja Pemeliharaan Jalan, Jaringan, dan Irigasi</t>
  </si>
  <si>
    <t>5.1.2.03.04.0004</t>
  </si>
  <si>
    <t>Belanja Pemeliharaan Jalan dan Jembatan- Jalan-Jalan Kota</t>
  </si>
  <si>
    <t>Pemeliharaan Jalan dan Saluran Air</t>
  </si>
  <si>
    <t>5.1.02</t>
  </si>
  <si>
    <t>5.1.02.01</t>
  </si>
  <si>
    <t>5.1.02.01.01</t>
  </si>
  <si>
    <t>Meter</t>
  </si>
  <si>
    <t>PROGRAM PENYELENGGARAAN URUSAN PEMERINTAHAN UMUM</t>
  </si>
  <si>
    <t>Penyelenggaraan Urusan Pemerintahan Umum sesuai Penugasan Kepala Daerah</t>
  </si>
  <si>
    <t>pembinaan kerukunan antarsuku dan intrasuku, umat beragama, ras, dan golongan lainnya guna mewujudkan stabilitas keamanan lokal, regional, dan nasional</t>
  </si>
  <si>
    <t>5.1.02.02.01</t>
  </si>
  <si>
    <t>5.1.02.02.01.0003</t>
  </si>
  <si>
    <t>Honorarium Narasumber atau Pembahas, Moderator, Pembawa Acara, dan Panitia</t>
  </si>
  <si>
    <t>Honor Narasumber</t>
  </si>
  <si>
    <t>Pembinaan Wawasan Kebangsaan dan Ketahanan Nasional dalam Rangka Memantapkan Pengamalan Pancasila, Pelaksanaan Undang- Undang Dasar Negara Republik Indonesia Tahun 1945, Pelestarian Bhinneka Tunggal Ika Serta Pemertahanan dan Pemeliharaan Keutuhan Negara Kesatuan Republik Indonesia</t>
  </si>
  <si>
    <t>5.1.02.01.01.0030</t>
  </si>
  <si>
    <t>Belanja Alat/Bahan untuk Kegiatan Kantor- Perabot Kantor</t>
  </si>
  <si>
    <t>Umbul - Umbul</t>
  </si>
  <si>
    <t>5.1.02.01.01.0076</t>
  </si>
  <si>
    <t xml:space="preserve"> Belanja Pakaian Olahraga</t>
  </si>
  <si>
    <t>Topi Bordir</t>
  </si>
  <si>
    <t>5.1.02.02.01.0030</t>
  </si>
  <si>
    <t>Belanja Jasa Tenaga Kebersihan</t>
  </si>
  <si>
    <t>Tenaga Kebersihan</t>
  </si>
  <si>
    <t>OK</t>
  </si>
  <si>
    <t>Belanja Sewa Peralatan dan Mesin</t>
  </si>
  <si>
    <t>5.1.02.02.04.0117</t>
  </si>
  <si>
    <t>Belanja Sewa Alat Kantor Lainnya</t>
  </si>
  <si>
    <t>Sewa Tenda</t>
  </si>
  <si>
    <t>5.1.02.02.04.0118</t>
  </si>
  <si>
    <t>Belanja Sewa Mebel</t>
  </si>
  <si>
    <t>Sewa Kursi Lipat</t>
  </si>
  <si>
    <t>5.1.02.02.04.0444</t>
  </si>
  <si>
    <t>Belanja Sewa Suara</t>
  </si>
  <si>
    <t>Sewa Sound System</t>
  </si>
  <si>
    <t>BELANJA HIBAH</t>
  </si>
  <si>
    <t>PROGRAM PEMBERDAYAAN MASYARAKAT DESA dan KELURAHAN</t>
  </si>
  <si>
    <t>Pemberdayaan Lembaga Kemasyarakatan Tingkat Kecamatan</t>
  </si>
  <si>
    <t xml:space="preserve"> Peningkatan Kapasitas Lembaga Kemasyarakatan</t>
  </si>
  <si>
    <t>5.1.5</t>
  </si>
  <si>
    <t>Belanja Hibah</t>
  </si>
  <si>
    <t>5.1.5.05</t>
  </si>
  <si>
    <t>Belanja Hibah kepada Badan, Lembaga, Organisasi Kemasyarakatan yang Berbadan Hukum Indonesia</t>
  </si>
  <si>
    <t>5.1.5.05.03</t>
  </si>
  <si>
    <t>Belanja Hibah kepada Badan dan Lembaga Nirlaba, Sukarela Bersifat Sosial Kemasyarakatan</t>
  </si>
  <si>
    <t>5.1.5.05.03.0002</t>
  </si>
  <si>
    <t>Belanja Hibah Barang kepada Badan dan Lembaga Nirlaba, Sukarela Bersifat Sosial Kemasyarakatan</t>
  </si>
  <si>
    <t>Hibah Alat Usaha kepada PKK Desa Pandeyan</t>
  </si>
  <si>
    <t xml:space="preserve">Paket </t>
  </si>
  <si>
    <t>Hibah Alat Usaha kepada PKK Desa Ngargorejo</t>
  </si>
  <si>
    <t>periode 1 January s.d 31 December 2023</t>
  </si>
  <si>
    <t>%</t>
  </si>
  <si>
    <t>Pengelola data SPM</t>
  </si>
  <si>
    <t>Bendahara Barang</t>
  </si>
  <si>
    <t>Pengelola kepegawaian</t>
  </si>
  <si>
    <t>Honor TKHL Januari</t>
  </si>
  <si>
    <t>Honor TKHL Februari</t>
  </si>
  <si>
    <t>Honor TKHL Maret</t>
  </si>
  <si>
    <t>Honor TKHL April</t>
  </si>
  <si>
    <t>Honor TKHL Mai</t>
  </si>
  <si>
    <t>Honor TKHL Juni</t>
  </si>
  <si>
    <t>Honor TKHL Juli</t>
  </si>
  <si>
    <t>Honor TKHL Agustus</t>
  </si>
  <si>
    <t>Honor TKHL September</t>
  </si>
  <si>
    <t>Honor TKHL Oktober</t>
  </si>
  <si>
    <t>Honor TKHL November</t>
  </si>
  <si>
    <t>Honor TKHL Desember</t>
  </si>
  <si>
    <t>Baterai AA</t>
  </si>
  <si>
    <t>Baterai AAA</t>
  </si>
  <si>
    <t>Jek Listrik Besar</t>
  </si>
  <si>
    <t>Kabel NYM 2x 1,5mm ETERNA (50m)</t>
  </si>
  <si>
    <t>Kabel rool 15 M</t>
  </si>
  <si>
    <t>Lampu Jari 18 watt</t>
  </si>
  <si>
    <t>Lampu jari 23 watt</t>
  </si>
  <si>
    <t>Lampu Helix 42 watt</t>
  </si>
  <si>
    <t>Lampu Luby 15 Watt Otomatis</t>
  </si>
  <si>
    <t>saklar tanam Double Broco</t>
  </si>
  <si>
    <t>Senter</t>
  </si>
  <si>
    <t>Lampu XL 45 watt</t>
  </si>
  <si>
    <t>Stop Kontak Tanam Broco</t>
  </si>
  <si>
    <t>Sodok Lampu</t>
  </si>
  <si>
    <t>Steker jek T arde</t>
  </si>
  <si>
    <t>Stop Kontak Tempel Lubang 4</t>
  </si>
  <si>
    <t>Baterai Kalkulator</t>
  </si>
  <si>
    <t>Baterai Rechargable</t>
  </si>
  <si>
    <t xml:space="preserve">pembulatan </t>
  </si>
  <si>
    <t>Mercury 125 W Philips</t>
  </si>
  <si>
    <t xml:space="preserve">Ember Plastik </t>
  </si>
  <si>
    <t xml:space="preserve">engkrak plastik </t>
  </si>
  <si>
    <t xml:space="preserve">Gayung Air </t>
  </si>
  <si>
    <t xml:space="preserve">Gunting Taman </t>
  </si>
  <si>
    <t xml:space="preserve">Kapur barus </t>
  </si>
  <si>
    <t>Keranjang Sampah</t>
  </si>
  <si>
    <t xml:space="preserve">Keset sumbu/kain </t>
  </si>
  <si>
    <t xml:space="preserve">Lap Kaca, kanebo </t>
  </si>
  <si>
    <t xml:space="preserve">Lap Makan </t>
  </si>
  <si>
    <t xml:space="preserve">Obat Pembersih Lantai Refill 1000 ml </t>
  </si>
  <si>
    <t xml:space="preserve">Payung </t>
  </si>
  <si>
    <t xml:space="preserve">Pel Jepit dengan sumbu </t>
  </si>
  <si>
    <t xml:space="preserve">Pembasmi Serangga </t>
  </si>
  <si>
    <t xml:space="preserve">Pembersih kaca semprot </t>
  </si>
  <si>
    <t xml:space="preserve">Pembersih Porselin/ closet sedang </t>
  </si>
  <si>
    <t xml:space="preserve">Pengharum ruangan spray </t>
  </si>
  <si>
    <t xml:space="preserve">Perabot kantor </t>
  </si>
  <si>
    <t xml:space="preserve">Sabit </t>
  </si>
  <si>
    <t xml:space="preserve">Sabun cuci Refill besar </t>
  </si>
  <si>
    <t xml:space="preserve">Sapu cemara/ rayung </t>
  </si>
  <si>
    <t xml:space="preserve">Sapu lidi </t>
  </si>
  <si>
    <t xml:space="preserve">Sapu lowo </t>
  </si>
  <si>
    <t xml:space="preserve">Sikat WC tangkai plastik </t>
  </si>
  <si>
    <t xml:space="preserve">Sulak/ Kemoceng Besar </t>
  </si>
  <si>
    <t xml:space="preserve">Tissu Refill 250 sheet </t>
  </si>
  <si>
    <t>BBM</t>
  </si>
  <si>
    <t xml:space="preserve">spanduk mmt baliho, backdrop </t>
  </si>
  <si>
    <t>Cetak Penggandaan</t>
  </si>
  <si>
    <t xml:space="preserve">Fotocopy HVS </t>
  </si>
  <si>
    <t xml:space="preserve">Jilid Tipis </t>
  </si>
  <si>
    <t xml:space="preserve">Ballpoint Basah Biru/ Hitam </t>
  </si>
  <si>
    <t xml:space="preserve">Ballpoint Kering </t>
  </si>
  <si>
    <t xml:space="preserve">Ballpoint Kering ; Ballpoint Kering (FKUB) </t>
  </si>
  <si>
    <t xml:space="preserve">Ballpoint Kering ; Ballpoint Kering (PKK) </t>
  </si>
  <si>
    <t xml:space="preserve">Bantalan Stempel/ Stampad K </t>
  </si>
  <si>
    <t>Bantalan Stempel/ Stampad K ; Bantalan Stempel/Stampad K (PKK)</t>
  </si>
  <si>
    <t xml:space="preserve">Binder klip 200 </t>
  </si>
  <si>
    <t xml:space="preserve">Binder klip 260 </t>
  </si>
  <si>
    <t xml:space="preserve">Blooknote Garis Besar 1/2 Folio (50 lb) </t>
  </si>
  <si>
    <t xml:space="preserve">Buku Ekspedisi (Isi 100 lembar) </t>
  </si>
  <si>
    <t>Buku Folio Bergaris 100 lembar</t>
  </si>
  <si>
    <t xml:space="preserve">Buku Folio Bergaris 50 lembar </t>
  </si>
  <si>
    <t>Buku Folio Bergaris 50 lembar ; Buku Folio Bergaris 50 lembar (PKK)</t>
  </si>
  <si>
    <t xml:space="preserve">Buku Tulis Isi 38 lembar </t>
  </si>
  <si>
    <t>Buku Tulis Isi 38 lembar ; Buku Tulis Isi 38 lembar (FKUB)</t>
  </si>
  <si>
    <t>Buku Tulis Isi 40 lembar ; Buku Tulis Isi 40 lembar (PKK)</t>
  </si>
  <si>
    <t xml:space="preserve">File Box Kecil </t>
  </si>
  <si>
    <t xml:space="preserve">Gunting Kecil </t>
  </si>
  <si>
    <t xml:space="preserve">handmachine stapler hd 10 max </t>
  </si>
  <si>
    <t xml:space="preserve">Isi Stapler No 10 </t>
  </si>
  <si>
    <t xml:space="preserve">Isi Stapler No 10 ; Isi Stapler No 10 (PKK) </t>
  </si>
  <si>
    <t xml:space="preserve">Isolasi bening besar </t>
  </si>
  <si>
    <t xml:space="preserve">Isolasi bening besar ; Isolasi bening besar (PKK) </t>
  </si>
  <si>
    <t xml:space="preserve">Isolasi Biasa </t>
  </si>
  <si>
    <t xml:space="preserve">Isolasi Biasa ; Isolasi Biasa (PKK) </t>
  </si>
  <si>
    <t xml:space="preserve">Isolasi bolak balik </t>
  </si>
  <si>
    <t xml:space="preserve">kalkulator citizen 556 </t>
  </si>
  <si>
    <t>Kertas posh it 655</t>
  </si>
  <si>
    <t xml:space="preserve">Kertas Post it 653 </t>
  </si>
  <si>
    <t xml:space="preserve">Lem Cair Tanggung </t>
  </si>
  <si>
    <t xml:space="preserve">Ordner Folio </t>
  </si>
  <si>
    <t>Ordner Folio ; Ordner Folio (PKK)</t>
  </si>
  <si>
    <t xml:space="preserve">Penggaris Besi </t>
  </si>
  <si>
    <t xml:space="preserve">Pensil 2B </t>
  </si>
  <si>
    <t xml:space="preserve">Pensil 2B ; Pensil 2B (PKK) </t>
  </si>
  <si>
    <t xml:space="preserve">Perforator Kecil </t>
  </si>
  <si>
    <t xml:space="preserve">Pisau Cutter Kecil (S-300/K-300/L-300) </t>
  </si>
  <si>
    <t xml:space="preserve">Setip Biasa </t>
  </si>
  <si>
    <t xml:space="preserve">Setip Biasa ; Setip Biasa (PKK) </t>
  </si>
  <si>
    <t xml:space="preserve">Snelhecter Folio/ Kertas </t>
  </si>
  <si>
    <t xml:space="preserve">Snelhecter Plastik </t>
  </si>
  <si>
    <t xml:space="preserve">Spidol Besar/ White Board Besar isi 12 </t>
  </si>
  <si>
    <t xml:space="preserve">Spidol Besar/ White Board Permanen </t>
  </si>
  <si>
    <t>Spidol Besar/ White Board Permanen ; Spidol Besar/white Board Permanen (PKK)</t>
  </si>
  <si>
    <t xml:space="preserve">Stopmap Kertas </t>
  </si>
  <si>
    <t xml:space="preserve">Stopmap Kertas ; Stopmap Kertas (PKK) </t>
  </si>
  <si>
    <t xml:space="preserve">Stopmap Plastik tipis berkancing </t>
  </si>
  <si>
    <t xml:space="preserve">Tipex cair </t>
  </si>
  <si>
    <t xml:space="preserve">Trigonal Klip Besar 05 </t>
  </si>
  <si>
    <t>5 . 2 . 06 . 07 . 1 . 01 . 25</t>
  </si>
  <si>
    <t>Belanja Alat/Bahan untuk Kegiatan Kantor-Kertas dan Cover</t>
  </si>
  <si>
    <t>Amplop Kecil (kartu nama)</t>
  </si>
  <si>
    <t xml:space="preserve">Amplop Panjang (kabinet) </t>
  </si>
  <si>
    <t>Amplop Panjang (kabinet) ; Amplop Panjang (kabinet) (PKK)</t>
  </si>
  <si>
    <t>Amplop Tanggung 104</t>
  </si>
  <si>
    <t xml:space="preserve">Kertas Foto </t>
  </si>
  <si>
    <t xml:space="preserve">Kertas HVS 70 gr A4 </t>
  </si>
  <si>
    <t xml:space="preserve">Kertas HVS 70 gr F4 </t>
  </si>
  <si>
    <t xml:space="preserve">Kertas HVS 70 gr F4 ; Kertas HVS 70 gr F4 (PKK) </t>
  </si>
  <si>
    <t xml:space="preserve">Kertas Stiker </t>
  </si>
  <si>
    <t>5 . 2 . 06 . 07 . 1 . 01 . 29</t>
  </si>
  <si>
    <t xml:space="preserve">Flashdisk 32 GB </t>
  </si>
  <si>
    <t>Flashdisk 32 GB ; Flashdisk 32 GB (PKK)</t>
  </si>
  <si>
    <t xml:space="preserve">Pita/ Ribbon LQ-2180 </t>
  </si>
  <si>
    <t xml:space="preserve">Tinta Komputer Canon </t>
  </si>
  <si>
    <t xml:space="preserve">Tinta Printer Epson 664 Cyan/magenta/yellow </t>
  </si>
  <si>
    <t xml:space="preserve">Tinta printer Epson 664 Black </t>
  </si>
  <si>
    <t>Belanja Alat/Bahan untuk Kegiatan Kantor-Bahan Komputer</t>
  </si>
  <si>
    <t>Belanja Natura dan Pakan-Natura</t>
  </si>
  <si>
    <t xml:space="preserve">Air Minum </t>
  </si>
  <si>
    <t>Air Minum Gelas Dalam Kemasan ; Air minum dalam kemasan</t>
  </si>
  <si>
    <t xml:space="preserve">Kopi Robusta 150 gram </t>
  </si>
  <si>
    <t xml:space="preserve">Teh Celup isi 25 </t>
  </si>
  <si>
    <t xml:space="preserve">Teh Tubruk Besar </t>
  </si>
  <si>
    <t xml:space="preserve">Jamuan minum dan makanan ringan </t>
  </si>
  <si>
    <t>Jamuan minum dan makanan ringan ; Jamuan minum dan makanan ringan (PKK)</t>
  </si>
  <si>
    <t xml:space="preserve">Jamuan minum makan perseorangan </t>
  </si>
  <si>
    <t>Jamuan minum makan perseorangan ; Jamuan minum makan perseorangan (PKK)</t>
  </si>
  <si>
    <t>5 . 2 . 06 . 08 . 1 . 01 . 43</t>
  </si>
  <si>
    <t>Makanan dan Minuman</t>
  </si>
  <si>
    <t>Jamuan makanan dan minuman Makan Perseorangan Tamu</t>
  </si>
  <si>
    <t xml:space="preserve">Jamuan makanan dan minuman ringan Tamu </t>
  </si>
  <si>
    <t xml:space="preserve">Jamuan minum dan makanan perseorangan ; Jamuan minum dan makanan perseorangan (HUT RI dan Hari Jadi) </t>
  </si>
  <si>
    <t>Jamuan minum dan makanan ringan ; Jamuan minum dan makanan ringan (HUT RI dan Hari Jadi)</t>
  </si>
  <si>
    <t>Perjalanan Dinas Luar Daerah</t>
  </si>
  <si>
    <t>SPPD Luar Daerah</t>
  </si>
  <si>
    <t>th</t>
  </si>
  <si>
    <t>5 . 2 . 06 . 09 . 1 . 23 . 03</t>
  </si>
  <si>
    <t>Belanja Perjalanan Dinas Dalam Kota</t>
  </si>
  <si>
    <t>Uang Saku Pengganti Transport</t>
  </si>
  <si>
    <t>OH</t>
  </si>
  <si>
    <t xml:space="preserve">Materai </t>
  </si>
  <si>
    <t>Listrik</t>
  </si>
  <si>
    <t>Internet</t>
  </si>
  <si>
    <t>Pelumas</t>
  </si>
  <si>
    <t>Pajak Kendaraan Dinas</t>
  </si>
  <si>
    <t>Servis Kendaraan  AD 80 D</t>
  </si>
  <si>
    <t>Pemeliharaan Peralatan Kantor dan rumah tangga</t>
  </si>
  <si>
    <t>Pemeliharaan Laptop dan Komputer</t>
  </si>
  <si>
    <t>Pemeliharaan Bangunan Gedung- Bangunan Gedung Tempat Kerja-Bangunan Gedung Kantor</t>
  </si>
  <si>
    <t>5.1.02.01.01.0004</t>
  </si>
  <si>
    <t>honor</t>
  </si>
  <si>
    <t xml:space="preserve">  </t>
  </si>
  <si>
    <t>Hibah Alat Usaha kepada PKK Desa Sobokerto</t>
  </si>
  <si>
    <t>Hibah Alat Usaha kepada PKK Desa kesmoyoso</t>
  </si>
  <si>
    <t>Peningkatan Efektifitas Kegiatan Pemberdayaan Masyarakat di Wilayah Kecamatan</t>
  </si>
  <si>
    <t>Belanja Jasa Penyelenggaraan Acara</t>
  </si>
  <si>
    <t>Kaos olahraga</t>
  </si>
  <si>
    <t>umbul umbul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</si>
</sst>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27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8"/>
      <color rgb="FF000000"/>
      <name val="Arial MT"/>
      <family val="2"/>
    </font>
    <font>
      <sz val="9"/>
      <color indexed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Tahoma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165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top"/>
    </xf>
    <xf numFmtId="164" fontId="9" fillId="0" borderId="0" applyFont="0" applyFill="0" applyBorder="0" applyAlignment="0" applyProtection="0"/>
  </cellStyleXfs>
  <cellXfs count="336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/>
    </xf>
    <xf numFmtId="0" fontId="8" fillId="0" borderId="0" xfId="0" applyFont="1">
      <alignment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41" fontId="8" fillId="0" borderId="0" xfId="2" applyFont="1" applyBorder="1" applyAlignment="1">
      <alignment horizontal="left" vertical="top" wrapText="1"/>
    </xf>
    <xf numFmtId="41" fontId="8" fillId="0" borderId="0" xfId="2" applyFont="1" applyFill="1" applyBorder="1" applyAlignment="1">
      <alignment horizontal="left" vertical="top" wrapText="1"/>
    </xf>
    <xf numFmtId="41" fontId="6" fillId="0" borderId="1" xfId="2" applyFont="1" applyBorder="1" applyAlignment="1">
      <alignment horizontal="center" vertical="top" wrapText="1" readingOrder="1"/>
    </xf>
    <xf numFmtId="41" fontId="6" fillId="0" borderId="1" xfId="2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/>
    </xf>
    <xf numFmtId="41" fontId="2" fillId="0" borderId="1" xfId="2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2" fillId="0" borderId="3" xfId="0" applyFont="1" applyBorder="1">
      <alignment vertical="top"/>
    </xf>
    <xf numFmtId="0" fontId="2" fillId="0" borderId="4" xfId="0" applyFont="1" applyBorder="1">
      <alignment vertical="top"/>
    </xf>
    <xf numFmtId="41" fontId="2" fillId="0" borderId="5" xfId="2" applyFont="1" applyBorder="1" applyAlignment="1">
      <alignment vertical="top"/>
    </xf>
    <xf numFmtId="41" fontId="2" fillId="0" borderId="3" xfId="2" applyFont="1" applyFill="1" applyBorder="1" applyAlignment="1">
      <alignment vertical="top"/>
    </xf>
    <xf numFmtId="0" fontId="8" fillId="0" borderId="2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>
      <alignment vertical="top"/>
    </xf>
    <xf numFmtId="0" fontId="8" fillId="0" borderId="4" xfId="0" applyFont="1" applyBorder="1">
      <alignment vertical="top"/>
    </xf>
    <xf numFmtId="0" fontId="2" fillId="0" borderId="6" xfId="0" applyFont="1" applyBorder="1">
      <alignment vertical="top"/>
    </xf>
    <xf numFmtId="41" fontId="3" fillId="0" borderId="8" xfId="2" applyFont="1" applyBorder="1" applyAlignment="1">
      <alignment horizontal="right"/>
    </xf>
    <xf numFmtId="41" fontId="8" fillId="0" borderId="6" xfId="0" applyNumberFormat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7" xfId="0" applyFont="1" applyBorder="1" applyAlignment="1"/>
    <xf numFmtId="0" fontId="2" fillId="0" borderId="0" xfId="0" applyFont="1" applyAlignment="1"/>
    <xf numFmtId="0" fontId="0" fillId="0" borderId="0" xfId="0" applyAlignment="1"/>
    <xf numFmtId="41" fontId="3" fillId="0" borderId="1" xfId="2" applyFont="1" applyBorder="1" applyAlignment="1">
      <alignment horizontal="right"/>
    </xf>
    <xf numFmtId="0" fontId="2" fillId="0" borderId="7" xfId="0" applyFont="1" applyBorder="1">
      <alignment vertical="top"/>
    </xf>
    <xf numFmtId="41" fontId="3" fillId="0" borderId="1" xfId="2" applyFont="1" applyBorder="1" applyAlignment="1">
      <alignment vertical="top"/>
    </xf>
    <xf numFmtId="41" fontId="8" fillId="0" borderId="6" xfId="0" applyNumberFormat="1" applyFont="1" applyBorder="1">
      <alignment vertical="top"/>
    </xf>
    <xf numFmtId="0" fontId="8" fillId="0" borderId="0" xfId="0" applyFont="1" applyAlignment="1">
      <alignment horizontal="center" vertical="top"/>
    </xf>
    <xf numFmtId="0" fontId="8" fillId="0" borderId="7" xfId="0" applyFont="1" applyBorder="1">
      <alignment vertical="top"/>
    </xf>
    <xf numFmtId="0" fontId="3" fillId="0" borderId="0" xfId="0" applyFont="1" applyAlignment="1"/>
    <xf numFmtId="41" fontId="3" fillId="0" borderId="1" xfId="2" applyFont="1" applyBorder="1" applyAlignment="1"/>
    <xf numFmtId="0" fontId="8" fillId="0" borderId="6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41" fontId="7" fillId="0" borderId="1" xfId="2" applyFont="1" applyBorder="1" applyAlignment="1"/>
    <xf numFmtId="41" fontId="6" fillId="0" borderId="1" xfId="2" applyFont="1" applyBorder="1" applyAlignment="1">
      <alignment horizontal="right"/>
    </xf>
    <xf numFmtId="41" fontId="8" fillId="0" borderId="1" xfId="2" applyFont="1" applyBorder="1" applyAlignment="1">
      <alignment horizontal="right"/>
    </xf>
    <xf numFmtId="41" fontId="2" fillId="0" borderId="0" xfId="0" applyNumberFormat="1" applyFont="1" applyAlignment="1"/>
    <xf numFmtId="41" fontId="8" fillId="0" borderId="8" xfId="2" applyFont="1" applyFill="1" applyBorder="1" applyAlignment="1">
      <alignment horizontal="right"/>
    </xf>
    <xf numFmtId="41" fontId="8" fillId="0" borderId="0" xfId="2" applyFont="1" applyFill="1" applyBorder="1" applyAlignment="1">
      <alignment horizontal="right"/>
    </xf>
    <xf numFmtId="41" fontId="8" fillId="0" borderId="8" xfId="2" applyFont="1" applyBorder="1" applyAlignment="1">
      <alignment horizontal="right"/>
    </xf>
    <xf numFmtId="41" fontId="8" fillId="0" borderId="0" xfId="2" applyFont="1" applyFill="1" applyBorder="1" applyAlignment="1">
      <alignment vertical="top"/>
    </xf>
    <xf numFmtId="41" fontId="10" fillId="0" borderId="7" xfId="2" applyFont="1" applyFill="1" applyBorder="1" applyAlignment="1">
      <alignment vertical="top"/>
    </xf>
    <xf numFmtId="41" fontId="10" fillId="0" borderId="0" xfId="2" applyFont="1" applyFill="1" applyBorder="1" applyAlignment="1">
      <alignment vertical="top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wrapText="1" readingOrder="1"/>
    </xf>
    <xf numFmtId="0" fontId="8" fillId="0" borderId="0" xfId="0" applyFont="1" applyAlignment="1">
      <alignment horizontal="left" vertical="top" wrapText="1" readingOrder="1"/>
    </xf>
    <xf numFmtId="41" fontId="8" fillId="0" borderId="8" xfId="2" applyFont="1" applyFill="1" applyBorder="1" applyAlignment="1">
      <alignment horizontal="right" vertical="top"/>
    </xf>
    <xf numFmtId="41" fontId="8" fillId="0" borderId="0" xfId="2" applyFont="1" applyFill="1" applyBorder="1" applyAlignment="1">
      <alignment horizontal="right" vertical="top"/>
    </xf>
    <xf numFmtId="41" fontId="8" fillId="0" borderId="8" xfId="2" applyFont="1" applyBorder="1" applyAlignment="1">
      <alignment horizontal="right" vertical="top"/>
    </xf>
    <xf numFmtId="41" fontId="10" fillId="0" borderId="9" xfId="2" applyFont="1" applyFill="1" applyBorder="1" applyAlignment="1">
      <alignment vertical="top"/>
    </xf>
    <xf numFmtId="0" fontId="8" fillId="0" borderId="6" xfId="0" applyFont="1" applyBorder="1">
      <alignment vertical="top"/>
    </xf>
    <xf numFmtId="41" fontId="8" fillId="0" borderId="0" xfId="2" applyFont="1" applyBorder="1" applyAlignment="1">
      <alignment vertical="top"/>
    </xf>
    <xf numFmtId="41" fontId="8" fillId="0" borderId="7" xfId="2" applyFont="1" applyBorder="1" applyAlignment="1">
      <alignment vertical="top"/>
    </xf>
    <xf numFmtId="41" fontId="2" fillId="0" borderId="0" xfId="0" applyNumberFormat="1" applyFont="1">
      <alignment vertical="top"/>
    </xf>
    <xf numFmtId="41" fontId="12" fillId="0" borderId="0" xfId="2" applyFont="1" applyBorder="1" applyAlignment="1">
      <alignment vertical="top"/>
    </xf>
    <xf numFmtId="41" fontId="12" fillId="0" borderId="7" xfId="2" applyFont="1" applyBorder="1" applyAlignment="1">
      <alignment vertical="top"/>
    </xf>
    <xf numFmtId="41" fontId="8" fillId="0" borderId="7" xfId="2" applyFont="1" applyFill="1" applyBorder="1" applyAlignment="1">
      <alignment vertical="top"/>
    </xf>
    <xf numFmtId="3" fontId="2" fillId="0" borderId="0" xfId="0" applyNumberFormat="1" applyFont="1">
      <alignment vertical="top"/>
    </xf>
    <xf numFmtId="41" fontId="11" fillId="0" borderId="7" xfId="2" applyFont="1" applyBorder="1" applyAlignment="1">
      <alignment vertical="top"/>
    </xf>
    <xf numFmtId="41" fontId="11" fillId="0" borderId="0" xfId="2" applyFont="1" applyBorder="1" applyAlignment="1">
      <alignment vertical="top"/>
    </xf>
    <xf numFmtId="41" fontId="8" fillId="0" borderId="7" xfId="0" applyNumberFormat="1" applyFont="1" applyBorder="1">
      <alignment vertical="top"/>
    </xf>
    <xf numFmtId="41" fontId="8" fillId="0" borderId="0" xfId="0" applyNumberFormat="1" applyFont="1">
      <alignment vertical="top"/>
    </xf>
    <xf numFmtId="41" fontId="11" fillId="0" borderId="7" xfId="2" applyFont="1" applyFill="1" applyBorder="1" applyAlignment="1">
      <alignment vertical="top"/>
    </xf>
    <xf numFmtId="41" fontId="2" fillId="0" borderId="0" xfId="2" applyFont="1" applyFill="1" applyBorder="1" applyAlignment="1">
      <alignment vertical="top"/>
    </xf>
    <xf numFmtId="41" fontId="2" fillId="0" borderId="8" xfId="2" applyFont="1" applyBorder="1" applyAlignment="1">
      <alignment vertical="top"/>
    </xf>
    <xf numFmtId="41" fontId="8" fillId="0" borderId="10" xfId="2" applyFont="1" applyBorder="1" applyAlignment="1">
      <alignment horizontal="right" vertical="top"/>
    </xf>
    <xf numFmtId="41" fontId="6" fillId="0" borderId="7" xfId="0" applyNumberFormat="1" applyFont="1" applyBorder="1">
      <alignment vertical="top"/>
    </xf>
    <xf numFmtId="0" fontId="7" fillId="0" borderId="0" xfId="0" applyFont="1">
      <alignment vertical="top"/>
    </xf>
    <xf numFmtId="41" fontId="7" fillId="0" borderId="8" xfId="2" applyFont="1" applyBorder="1" applyAlignment="1">
      <alignment horizontal="right" vertical="top"/>
    </xf>
    <xf numFmtId="41" fontId="8" fillId="0" borderId="1" xfId="2" applyFont="1" applyBorder="1" applyAlignment="1">
      <alignment horizontal="right" vertical="top"/>
    </xf>
    <xf numFmtId="3" fontId="8" fillId="0" borderId="0" xfId="0" applyNumberFormat="1" applyFont="1">
      <alignment vertical="top"/>
    </xf>
    <xf numFmtId="41" fontId="8" fillId="0" borderId="11" xfId="2" applyFont="1" applyBorder="1" applyAlignment="1">
      <alignment vertical="top"/>
    </xf>
    <xf numFmtId="0" fontId="3" fillId="0" borderId="0" xfId="0" applyFont="1">
      <alignment vertical="top"/>
    </xf>
    <xf numFmtId="41" fontId="3" fillId="0" borderId="8" xfId="2" applyFont="1" applyBorder="1" applyAlignment="1">
      <alignment vertical="top"/>
    </xf>
    <xf numFmtId="41" fontId="3" fillId="0" borderId="8" xfId="2" applyFont="1" applyBorder="1" applyAlignment="1">
      <alignment horizontal="right" vertical="top"/>
    </xf>
    <xf numFmtId="41" fontId="7" fillId="0" borderId="1" xfId="2" applyFont="1" applyBorder="1" applyAlignment="1">
      <alignment vertical="top"/>
    </xf>
    <xf numFmtId="41" fontId="7" fillId="0" borderId="1" xfId="2" applyFont="1" applyBorder="1" applyAlignment="1">
      <alignment horizontal="right" vertical="top"/>
    </xf>
    <xf numFmtId="0" fontId="0" fillId="0" borderId="1" xfId="0" applyBorder="1">
      <alignment vertical="top"/>
    </xf>
    <xf numFmtId="164" fontId="11" fillId="0" borderId="13" xfId="2" applyNumberFormat="1" applyFont="1" applyFill="1" applyBorder="1" applyProtection="1"/>
    <xf numFmtId="164" fontId="13" fillId="0" borderId="0" xfId="2" applyNumberFormat="1" applyFont="1" applyBorder="1" applyProtection="1"/>
    <xf numFmtId="0" fontId="13" fillId="0" borderId="0" xfId="0" applyFont="1" applyAlignment="1">
      <alignment horizontal="center" vertical="center"/>
    </xf>
    <xf numFmtId="167" fontId="13" fillId="0" borderId="0" xfId="2" applyNumberFormat="1" applyFont="1" applyFill="1" applyBorder="1" applyProtection="1"/>
    <xf numFmtId="167" fontId="13" fillId="0" borderId="0" xfId="2" applyNumberFormat="1" applyFont="1" applyBorder="1" applyProtection="1"/>
    <xf numFmtId="1" fontId="13" fillId="0" borderId="0" xfId="2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/>
    <xf numFmtId="164" fontId="8" fillId="0" borderId="0" xfId="0" applyNumberFormat="1" applyFont="1">
      <alignment vertical="top"/>
    </xf>
    <xf numFmtId="164" fontId="6" fillId="0" borderId="7" xfId="0" applyNumberFormat="1" applyFont="1" applyBorder="1" applyAlignment="1"/>
    <xf numFmtId="41" fontId="7" fillId="0" borderId="8" xfId="2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166" fontId="8" fillId="0" borderId="0" xfId="1" applyNumberFormat="1" applyFont="1" applyFill="1" applyBorder="1" applyAlignment="1">
      <alignment vertical="top"/>
    </xf>
    <xf numFmtId="166" fontId="8" fillId="0" borderId="7" xfId="0" applyNumberFormat="1" applyFont="1" applyBorder="1">
      <alignment vertical="top"/>
    </xf>
    <xf numFmtId="0" fontId="8" fillId="0" borderId="0" xfId="0" applyFont="1" applyAlignment="1">
      <alignment vertical="top" wrapText="1" readingOrder="1"/>
    </xf>
    <xf numFmtId="0" fontId="10" fillId="0" borderId="6" xfId="0" quotePrefix="1" applyFont="1" applyBorder="1" applyAlignment="1">
      <alignment vertical="top" wrapText="1"/>
    </xf>
    <xf numFmtId="166" fontId="8" fillId="0" borderId="11" xfId="0" applyNumberFormat="1" applyFont="1" applyBorder="1">
      <alignment vertical="top"/>
    </xf>
    <xf numFmtId="166" fontId="6" fillId="0" borderId="7" xfId="0" applyNumberFormat="1" applyFont="1" applyBorder="1">
      <alignment vertical="top"/>
    </xf>
    <xf numFmtId="166" fontId="8" fillId="0" borderId="0" xfId="1" applyNumberFormat="1" applyFont="1" applyBorder="1" applyAlignment="1">
      <alignment vertical="top"/>
    </xf>
    <xf numFmtId="3" fontId="8" fillId="0" borderId="7" xfId="0" applyNumberFormat="1" applyFont="1" applyBorder="1">
      <alignment vertical="top"/>
    </xf>
    <xf numFmtId="4" fontId="14" fillId="0" borderId="0" xfId="0" applyNumberFormat="1" applyFont="1" applyAlignment="1">
      <alignment horizontal="center" vertical="top" shrinkToFit="1"/>
    </xf>
    <xf numFmtId="166" fontId="8" fillId="0" borderId="7" xfId="1" applyNumberFormat="1" applyFont="1" applyBorder="1" applyAlignment="1">
      <alignment vertical="top"/>
    </xf>
    <xf numFmtId="166" fontId="8" fillId="0" borderId="7" xfId="1" applyNumberFormat="1" applyFont="1" applyFill="1" applyBorder="1" applyAlignment="1">
      <alignment vertical="top"/>
    </xf>
    <xf numFmtId="166" fontId="2" fillId="0" borderId="0" xfId="0" applyNumberFormat="1" applyFont="1">
      <alignment vertical="top"/>
    </xf>
    <xf numFmtId="0" fontId="8" fillId="0" borderId="6" xfId="0" applyFont="1" applyBorder="1" applyAlignment="1">
      <alignment vertical="top" wrapText="1"/>
    </xf>
    <xf numFmtId="166" fontId="8" fillId="0" borderId="0" xfId="1" applyNumberFormat="1" applyFont="1" applyBorder="1" applyAlignment="1">
      <alignment horizontal="center" vertical="top"/>
    </xf>
    <xf numFmtId="166" fontId="6" fillId="0" borderId="7" xfId="1" applyNumberFormat="1" applyFont="1" applyBorder="1" applyAlignment="1">
      <alignment vertical="top"/>
    </xf>
    <xf numFmtId="41" fontId="8" fillId="0" borderId="0" xfId="2" applyFont="1" applyBorder="1" applyAlignment="1">
      <alignment horizontal="right" vertical="top"/>
    </xf>
    <xf numFmtId="0" fontId="8" fillId="0" borderId="0" xfId="0" applyFont="1" applyAlignment="1">
      <alignment vertical="top" wrapText="1"/>
    </xf>
    <xf numFmtId="39" fontId="8" fillId="0" borderId="0" xfId="0" applyNumberFormat="1" applyFont="1" applyAlignment="1">
      <alignment horizontal="right" vertical="top"/>
    </xf>
    <xf numFmtId="39" fontId="8" fillId="0" borderId="0" xfId="0" applyNumberFormat="1" applyFont="1">
      <alignment vertical="top"/>
    </xf>
    <xf numFmtId="166" fontId="8" fillId="0" borderId="7" xfId="0" applyNumberFormat="1" applyFont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horizontal="left" vertical="top"/>
    </xf>
    <xf numFmtId="166" fontId="8" fillId="0" borderId="7" xfId="0" applyNumberFormat="1" applyFont="1" applyBorder="1" applyAlignment="1">
      <alignment horizontal="left" vertical="top"/>
    </xf>
    <xf numFmtId="166" fontId="0" fillId="0" borderId="6" xfId="0" applyNumberForma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0" borderId="6" xfId="0" quotePrefix="1" applyFont="1" applyBorder="1">
      <alignment vertical="top"/>
    </xf>
    <xf numFmtId="41" fontId="6" fillId="0" borderId="7" xfId="2" applyFont="1" applyBorder="1" applyAlignment="1">
      <alignment vertical="top"/>
    </xf>
    <xf numFmtId="0" fontId="15" fillId="0" borderId="0" xfId="0" applyFont="1">
      <alignment vertical="top"/>
    </xf>
    <xf numFmtId="41" fontId="15" fillId="0" borderId="10" xfId="2" applyFont="1" applyBorder="1" applyAlignment="1">
      <alignment vertical="top"/>
    </xf>
    <xf numFmtId="41" fontId="15" fillId="0" borderId="10" xfId="2" applyFont="1" applyBorder="1" applyAlignment="1">
      <alignment horizontal="right" vertical="top"/>
    </xf>
    <xf numFmtId="0" fontId="16" fillId="0" borderId="0" xfId="0" applyFont="1">
      <alignment vertical="top"/>
    </xf>
    <xf numFmtId="41" fontId="8" fillId="0" borderId="5" xfId="2" applyFont="1" applyBorder="1" applyAlignment="1">
      <alignment horizontal="right" vertical="top"/>
    </xf>
    <xf numFmtId="41" fontId="8" fillId="0" borderId="0" xfId="2" quotePrefix="1" applyFont="1" applyBorder="1" applyAlignment="1">
      <alignment horizontal="center" vertical="top"/>
    </xf>
    <xf numFmtId="166" fontId="8" fillId="0" borderId="0" xfId="1" applyNumberFormat="1" applyFont="1" applyAlignment="1">
      <alignment vertical="top"/>
    </xf>
    <xf numFmtId="0" fontId="10" fillId="0" borderId="0" xfId="0" applyFont="1" applyAlignment="1">
      <alignment horizontal="center" vertical="top"/>
    </xf>
    <xf numFmtId="41" fontId="15" fillId="0" borderId="8" xfId="2" applyFont="1" applyBorder="1" applyAlignment="1">
      <alignment vertical="top"/>
    </xf>
    <xf numFmtId="41" fontId="15" fillId="0" borderId="8" xfId="2" applyFont="1" applyBorder="1" applyAlignment="1">
      <alignment horizontal="right" vertical="top"/>
    </xf>
    <xf numFmtId="0" fontId="8" fillId="0" borderId="7" xfId="0" applyFont="1" applyBorder="1" applyAlignment="1">
      <alignment horizontal="left" vertical="top" wrapText="1" readingOrder="1"/>
    </xf>
    <xf numFmtId="41" fontId="8" fillId="0" borderId="8" xfId="2" applyFont="1" applyBorder="1" applyAlignment="1">
      <alignment vertical="top"/>
    </xf>
    <xf numFmtId="0" fontId="8" fillId="0" borderId="7" xfId="0" applyFont="1" applyBorder="1" applyAlignment="1">
      <alignment horizontal="left" vertical="top" wrapText="1"/>
    </xf>
    <xf numFmtId="41" fontId="7" fillId="0" borderId="10" xfId="2" applyFont="1" applyBorder="1" applyAlignment="1">
      <alignment vertical="top"/>
    </xf>
    <xf numFmtId="41" fontId="7" fillId="0" borderId="10" xfId="2" applyFont="1" applyBorder="1" applyAlignment="1">
      <alignment horizontal="right" vertical="top"/>
    </xf>
    <xf numFmtId="41" fontId="3" fillId="0" borderId="10" xfId="2" applyFont="1" applyFill="1" applyBorder="1" applyAlignment="1">
      <alignment vertical="top"/>
    </xf>
    <xf numFmtId="41" fontId="3" fillId="0" borderId="10" xfId="2" applyFont="1" applyBorder="1" applyAlignment="1">
      <alignment vertical="top"/>
    </xf>
    <xf numFmtId="41" fontId="8" fillId="0" borderId="1" xfId="2" applyFont="1" applyFill="1" applyBorder="1" applyAlignment="1">
      <alignment horizontal="right" vertical="top"/>
    </xf>
    <xf numFmtId="41" fontId="8" fillId="0" borderId="10" xfId="2" applyFont="1" applyFill="1" applyBorder="1" applyAlignment="1">
      <alignment horizontal="right" vertical="top"/>
    </xf>
    <xf numFmtId="41" fontId="3" fillId="0" borderId="10" xfId="2" applyFont="1" applyBorder="1" applyAlignment="1">
      <alignment horizontal="right" vertical="top"/>
    </xf>
    <xf numFmtId="0" fontId="8" fillId="0" borderId="11" xfId="0" applyFont="1" applyBorder="1">
      <alignment vertical="top"/>
    </xf>
    <xf numFmtId="41" fontId="8" fillId="0" borderId="1" xfId="2" applyFont="1" applyBorder="1" applyAlignment="1">
      <alignment vertical="top"/>
    </xf>
    <xf numFmtId="41" fontId="8" fillId="0" borderId="8" xfId="2" applyFont="1" applyFill="1" applyBorder="1" applyAlignment="1">
      <alignment vertical="top"/>
    </xf>
    <xf numFmtId="41" fontId="8" fillId="0" borderId="10" xfId="2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1" fontId="2" fillId="0" borderId="8" xfId="2" applyFont="1" applyBorder="1" applyAlignment="1">
      <alignment horizontal="right" vertical="top"/>
    </xf>
    <xf numFmtId="41" fontId="15" fillId="0" borderId="1" xfId="2" applyFont="1" applyBorder="1" applyAlignment="1">
      <alignment horizontal="right" vertical="top"/>
    </xf>
    <xf numFmtId="41" fontId="15" fillId="0" borderId="14" xfId="2" applyFont="1" applyFill="1" applyBorder="1" applyAlignment="1">
      <alignment horizontal="right" vertical="top"/>
    </xf>
    <xf numFmtId="41" fontId="8" fillId="0" borderId="14" xfId="2" applyFont="1" applyFill="1" applyBorder="1" applyAlignment="1">
      <alignment horizontal="right" vertical="top"/>
    </xf>
    <xf numFmtId="0" fontId="16" fillId="0" borderId="1" xfId="0" applyFont="1" applyBorder="1">
      <alignment vertical="top"/>
    </xf>
    <xf numFmtId="0" fontId="8" fillId="0" borderId="15" xfId="0" applyFont="1" applyBorder="1">
      <alignment vertical="top"/>
    </xf>
    <xf numFmtId="0" fontId="8" fillId="0" borderId="16" xfId="0" applyFont="1" applyBorder="1">
      <alignment vertical="top"/>
    </xf>
    <xf numFmtId="41" fontId="8" fillId="0" borderId="16" xfId="2" applyFont="1" applyFill="1" applyBorder="1" applyAlignment="1">
      <alignment vertical="top"/>
    </xf>
    <xf numFmtId="0" fontId="8" fillId="0" borderId="16" xfId="0" applyFont="1" applyBorder="1" applyAlignment="1">
      <alignment horizontal="center" vertical="top"/>
    </xf>
    <xf numFmtId="41" fontId="2" fillId="0" borderId="0" xfId="2" applyFont="1" applyBorder="1" applyAlignment="1">
      <alignment vertical="top"/>
    </xf>
    <xf numFmtId="41" fontId="7" fillId="0" borderId="8" xfId="2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41" fontId="7" fillId="0" borderId="1" xfId="2" applyFont="1" applyBorder="1" applyAlignment="1">
      <alignment vertical="top" wrapText="1"/>
    </xf>
    <xf numFmtId="41" fontId="7" fillId="0" borderId="1" xfId="2" applyFont="1" applyBorder="1" applyAlignment="1">
      <alignment horizontal="right" vertical="top" wrapText="1"/>
    </xf>
    <xf numFmtId="39" fontId="16" fillId="0" borderId="8" xfId="0" applyNumberFormat="1" applyFont="1" applyBorder="1" applyAlignment="1">
      <alignment horizontal="right" vertical="top"/>
    </xf>
    <xf numFmtId="0" fontId="16" fillId="0" borderId="6" xfId="3" applyFont="1" applyBorder="1">
      <alignment vertical="top"/>
    </xf>
    <xf numFmtId="164" fontId="16" fillId="0" borderId="0" xfId="4" applyFont="1" applyFill="1" applyBorder="1" applyAlignment="1">
      <alignment horizontal="center" vertical="top"/>
    </xf>
    <xf numFmtId="0" fontId="16" fillId="0" borderId="0" xfId="3" applyFont="1" applyAlignment="1">
      <alignment horizontal="center" vertical="top"/>
    </xf>
    <xf numFmtId="41" fontId="16" fillId="0" borderId="0" xfId="2" applyFont="1" applyFill="1" applyBorder="1" applyAlignment="1">
      <alignment vertical="top"/>
    </xf>
    <xf numFmtId="41" fontId="17" fillId="0" borderId="7" xfId="2" applyFont="1" applyFill="1" applyBorder="1" applyAlignment="1">
      <alignment vertical="top"/>
    </xf>
    <xf numFmtId="41" fontId="17" fillId="0" borderId="9" xfId="2" applyFont="1" applyFill="1" applyBorder="1" applyAlignment="1">
      <alignment vertical="top"/>
    </xf>
    <xf numFmtId="0" fontId="16" fillId="0" borderId="6" xfId="0" applyFont="1" applyBorder="1">
      <alignment vertical="top"/>
    </xf>
    <xf numFmtId="0" fontId="16" fillId="0" borderId="0" xfId="0" applyFont="1" applyAlignment="1">
      <alignment horizontal="center" vertical="top"/>
    </xf>
    <xf numFmtId="41" fontId="16" fillId="0" borderId="0" xfId="2" applyFont="1" applyBorder="1" applyAlignment="1">
      <alignment vertical="top"/>
    </xf>
    <xf numFmtId="41" fontId="16" fillId="0" borderId="7" xfId="2" applyFont="1" applyBorder="1" applyAlignment="1">
      <alignment vertical="top"/>
    </xf>
    <xf numFmtId="41" fontId="17" fillId="0" borderId="0" xfId="2" applyFont="1" applyFill="1" applyBorder="1" applyAlignment="1">
      <alignment vertical="top"/>
    </xf>
    <xf numFmtId="41" fontId="2" fillId="0" borderId="2" xfId="2" applyFont="1" applyBorder="1" applyAlignment="1">
      <alignment vertical="top"/>
    </xf>
    <xf numFmtId="41" fontId="3" fillId="0" borderId="6" xfId="2" applyFont="1" applyBorder="1" applyAlignment="1">
      <alignment horizontal="right"/>
    </xf>
    <xf numFmtId="41" fontId="3" fillId="0" borderId="6" xfId="2" applyFont="1" applyBorder="1" applyAlignment="1">
      <alignment vertical="top"/>
    </xf>
    <xf numFmtId="41" fontId="3" fillId="0" borderId="6" xfId="2" applyFont="1" applyBorder="1" applyAlignment="1"/>
    <xf numFmtId="41" fontId="8" fillId="0" borderId="6" xfId="2" applyFont="1" applyBorder="1" applyAlignment="1">
      <alignment horizontal="right"/>
    </xf>
    <xf numFmtId="41" fontId="8" fillId="0" borderId="6" xfId="2" applyFont="1" applyBorder="1" applyAlignment="1">
      <alignment horizontal="right" vertical="top"/>
    </xf>
    <xf numFmtId="41" fontId="7" fillId="0" borderId="6" xfId="2" applyFont="1" applyBorder="1" applyAlignment="1">
      <alignment horizontal="right" vertical="top"/>
    </xf>
    <xf numFmtId="41" fontId="3" fillId="0" borderId="6" xfId="2" applyFont="1" applyBorder="1" applyAlignment="1">
      <alignment horizontal="right" vertical="top"/>
    </xf>
    <xf numFmtId="41" fontId="15" fillId="0" borderId="6" xfId="2" applyFont="1" applyBorder="1" applyAlignment="1">
      <alignment horizontal="right" vertical="top"/>
    </xf>
    <xf numFmtId="41" fontId="7" fillId="0" borderId="6" xfId="2" applyFont="1" applyBorder="1" applyAlignment="1">
      <alignment vertical="top" wrapText="1"/>
    </xf>
    <xf numFmtId="41" fontId="7" fillId="0" borderId="6" xfId="2" applyFont="1" applyBorder="1" applyAlignment="1">
      <alignment horizontal="right" vertical="top" wrapText="1"/>
    </xf>
    <xf numFmtId="41" fontId="2" fillId="0" borderId="6" xfId="2" applyFont="1" applyBorder="1" applyAlignment="1">
      <alignment horizontal="right" vertical="top"/>
    </xf>
    <xf numFmtId="41" fontId="8" fillId="0" borderId="15" xfId="2" applyFont="1" applyBorder="1" applyAlignment="1">
      <alignment horizontal="right" vertical="top"/>
    </xf>
    <xf numFmtId="39" fontId="16" fillId="0" borderId="8" xfId="0" applyNumberFormat="1" applyFont="1" applyBorder="1">
      <alignment vertical="top"/>
    </xf>
    <xf numFmtId="41" fontId="17" fillId="0" borderId="7" xfId="2" applyFont="1" applyBorder="1" applyAlignment="1">
      <alignment vertical="top"/>
    </xf>
    <xf numFmtId="41" fontId="18" fillId="0" borderId="7" xfId="2" applyFont="1" applyBorder="1" applyAlignment="1">
      <alignment vertical="top"/>
    </xf>
    <xf numFmtId="0" fontId="0" fillId="0" borderId="6" xfId="0" applyBorder="1">
      <alignment vertical="top"/>
    </xf>
    <xf numFmtId="41" fontId="0" fillId="0" borderId="0" xfId="2" applyFont="1" applyBorder="1" applyAlignment="1">
      <alignment vertical="top"/>
    </xf>
    <xf numFmtId="41" fontId="16" fillId="0" borderId="0" xfId="2" applyFont="1" applyBorder="1" applyAlignment="1"/>
    <xf numFmtId="41" fontId="16" fillId="0" borderId="9" xfId="2" applyFont="1" applyBorder="1" applyAlignment="1">
      <alignment vertical="top"/>
    </xf>
    <xf numFmtId="41" fontId="8" fillId="0" borderId="15" xfId="2" applyFont="1" applyFill="1" applyBorder="1" applyAlignment="1">
      <alignment vertical="top"/>
    </xf>
    <xf numFmtId="39" fontId="16" fillId="2" borderId="8" xfId="0" applyNumberFormat="1" applyFont="1" applyFill="1" applyBorder="1" applyAlignment="1">
      <alignment horizontal="right" vertical="top"/>
    </xf>
    <xf numFmtId="39" fontId="16" fillId="2" borderId="8" xfId="0" applyNumberFormat="1" applyFont="1" applyFill="1" applyBorder="1">
      <alignment vertical="top"/>
    </xf>
    <xf numFmtId="0" fontId="16" fillId="2" borderId="6" xfId="3" applyFont="1" applyFill="1" applyBorder="1">
      <alignment vertical="top"/>
    </xf>
    <xf numFmtId="0" fontId="16" fillId="2" borderId="6" xfId="0" applyFont="1" applyFill="1" applyBorder="1">
      <alignment vertical="top"/>
    </xf>
    <xf numFmtId="41" fontId="8" fillId="2" borderId="8" xfId="2" applyFont="1" applyFill="1" applyBorder="1" applyAlignment="1">
      <alignment horizontal="right" vertical="top"/>
    </xf>
    <xf numFmtId="41" fontId="8" fillId="2" borderId="0" xfId="2" applyFont="1" applyFill="1" applyBorder="1" applyAlignment="1">
      <alignment horizontal="right" vertical="top"/>
    </xf>
    <xf numFmtId="41" fontId="8" fillId="2" borderId="6" xfId="2" applyFont="1" applyFill="1" applyBorder="1" applyAlignment="1">
      <alignment horizontal="right" vertical="top"/>
    </xf>
    <xf numFmtId="0" fontId="8" fillId="2" borderId="6" xfId="0" applyFont="1" applyFill="1" applyBorder="1">
      <alignment vertical="top"/>
    </xf>
    <xf numFmtId="0" fontId="0" fillId="2" borderId="6" xfId="0" applyFill="1" applyBorder="1">
      <alignment vertical="top"/>
    </xf>
    <xf numFmtId="41" fontId="2" fillId="2" borderId="8" xfId="2" applyFont="1" applyFill="1" applyBorder="1" applyAlignment="1">
      <alignment vertical="top"/>
    </xf>
    <xf numFmtId="41" fontId="2" fillId="2" borderId="0" xfId="2" applyFont="1" applyFill="1" applyBorder="1" applyAlignment="1">
      <alignment vertical="top"/>
    </xf>
    <xf numFmtId="41" fontId="8" fillId="2" borderId="10" xfId="2" applyFont="1" applyFill="1" applyBorder="1" applyAlignment="1">
      <alignment horizontal="right" vertical="top"/>
    </xf>
    <xf numFmtId="41" fontId="6" fillId="0" borderId="0" xfId="0" applyNumberFormat="1" applyFont="1">
      <alignment vertical="top"/>
    </xf>
    <xf numFmtId="0" fontId="1" fillId="2" borderId="17" xfId="0" applyFont="1" applyFill="1" applyBorder="1" applyAlignment="1"/>
    <xf numFmtId="0" fontId="1" fillId="2" borderId="0" xfId="0" applyFont="1" applyFill="1" applyAlignment="1">
      <alignment horizontal="center"/>
    </xf>
    <xf numFmtId="167" fontId="18" fillId="2" borderId="0" xfId="2" applyNumberFormat="1" applyFont="1" applyFill="1" applyBorder="1" applyAlignment="1" applyProtection="1"/>
    <xf numFmtId="41" fontId="1" fillId="2" borderId="0" xfId="4" applyNumberFormat="1" applyFont="1" applyFill="1" applyBorder="1" applyAlignment="1"/>
    <xf numFmtId="41" fontId="18" fillId="2" borderId="7" xfId="2" applyFont="1" applyFill="1" applyBorder="1" applyAlignment="1" applyProtection="1"/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41" fontId="1" fillId="2" borderId="0" xfId="4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18" fillId="2" borderId="11" xfId="2" applyFont="1" applyFill="1" applyBorder="1" applyAlignment="1" applyProtection="1"/>
    <xf numFmtId="0" fontId="18" fillId="2" borderId="6" xfId="0" applyFont="1" applyFill="1" applyBorder="1" applyAlignment="1"/>
    <xf numFmtId="0" fontId="16" fillId="2" borderId="0" xfId="0" applyFont="1" applyFill="1" applyAlignment="1">
      <alignment horizontal="center" vertical="top"/>
    </xf>
    <xf numFmtId="41" fontId="16" fillId="2" borderId="0" xfId="2" applyFont="1" applyFill="1" applyBorder="1" applyAlignment="1">
      <alignment vertical="top"/>
    </xf>
    <xf numFmtId="41" fontId="16" fillId="2" borderId="7" xfId="2" applyFont="1" applyFill="1" applyBorder="1" applyAlignment="1">
      <alignment vertical="top"/>
    </xf>
    <xf numFmtId="0" fontId="1" fillId="2" borderId="0" xfId="0" applyFont="1" applyFill="1" applyAlignment="1">
      <alignment horizontal="left" vertical="center"/>
    </xf>
    <xf numFmtId="164" fontId="19" fillId="2" borderId="0" xfId="4" applyFont="1" applyFill="1" applyBorder="1"/>
    <xf numFmtId="0" fontId="16" fillId="2" borderId="0" xfId="0" applyFont="1" applyFill="1" applyAlignment="1">
      <alignment horizontal="center"/>
    </xf>
    <xf numFmtId="41" fontId="16" fillId="2" borderId="7" xfId="2" applyFont="1" applyFill="1" applyBorder="1" applyAlignment="1"/>
    <xf numFmtId="0" fontId="0" fillId="2" borderId="0" xfId="0" applyFill="1">
      <alignment vertical="top"/>
    </xf>
    <xf numFmtId="0" fontId="0" fillId="2" borderId="8" xfId="0" applyFill="1" applyBorder="1">
      <alignment vertical="top"/>
    </xf>
    <xf numFmtId="0" fontId="1" fillId="2" borderId="6" xfId="0" applyFont="1" applyFill="1" applyBorder="1" applyAlignment="1">
      <alignment horizontal="left" vertical="center"/>
    </xf>
    <xf numFmtId="41" fontId="16" fillId="2" borderId="11" xfId="2" applyFont="1" applyFill="1" applyBorder="1" applyAlignment="1"/>
    <xf numFmtId="41" fontId="17" fillId="2" borderId="0" xfId="2" applyFont="1" applyFill="1" applyBorder="1" applyAlignment="1">
      <alignment vertical="top"/>
    </xf>
    <xf numFmtId="0" fontId="0" fillId="2" borderId="0" xfId="0" applyFill="1" applyAlignment="1">
      <alignment horizontal="center" vertical="top"/>
    </xf>
    <xf numFmtId="41" fontId="2" fillId="2" borderId="7" xfId="2" applyFont="1" applyFill="1" applyBorder="1" applyAlignment="1"/>
    <xf numFmtId="41" fontId="2" fillId="2" borderId="7" xfId="2" applyFont="1" applyFill="1" applyBorder="1" applyAlignment="1">
      <alignment vertical="top"/>
    </xf>
    <xf numFmtId="41" fontId="2" fillId="2" borderId="18" xfId="2" applyFont="1" applyFill="1" applyBorder="1" applyAlignment="1">
      <alignment vertical="top"/>
    </xf>
    <xf numFmtId="164" fontId="20" fillId="2" borderId="0" xfId="4" applyFont="1" applyFill="1" applyBorder="1"/>
    <xf numFmtId="0" fontId="15" fillId="2" borderId="0" xfId="0" applyFont="1" applyFill="1" applyAlignment="1"/>
    <xf numFmtId="41" fontId="15" fillId="2" borderId="0" xfId="2" applyFont="1" applyFill="1" applyBorder="1" applyAlignment="1"/>
    <xf numFmtId="41" fontId="15" fillId="2" borderId="7" xfId="2" applyFont="1" applyFill="1" applyBorder="1" applyAlignment="1"/>
    <xf numFmtId="0" fontId="15" fillId="0" borderId="0" xfId="0" applyFont="1" applyAlignment="1">
      <alignment horizontal="center" vertical="top"/>
    </xf>
    <xf numFmtId="41" fontId="15" fillId="0" borderId="0" xfId="2" applyFont="1" applyBorder="1" applyAlignment="1">
      <alignment vertical="top"/>
    </xf>
    <xf numFmtId="164" fontId="21" fillId="2" borderId="0" xfId="4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41" fontId="15" fillId="2" borderId="7" xfId="2" applyFont="1" applyFill="1" applyBorder="1" applyAlignment="1">
      <alignment vertical="top"/>
    </xf>
    <xf numFmtId="41" fontId="15" fillId="2" borderId="18" xfId="2" applyFont="1" applyFill="1" applyBorder="1" applyAlignment="1">
      <alignment vertical="top"/>
    </xf>
    <xf numFmtId="0" fontId="21" fillId="2" borderId="0" xfId="0" applyFont="1" applyFill="1" applyAlignment="1">
      <alignment horizontal="right" vertical="center"/>
    </xf>
    <xf numFmtId="0" fontId="15" fillId="2" borderId="0" xfId="0" applyFont="1" applyFill="1">
      <alignment vertical="top"/>
    </xf>
    <xf numFmtId="0" fontId="3" fillId="2" borderId="6" xfId="0" applyFont="1" applyFill="1" applyBorder="1">
      <alignment vertical="top"/>
    </xf>
    <xf numFmtId="0" fontId="0" fillId="2" borderId="7" xfId="0" applyFill="1" applyBorder="1">
      <alignment vertical="top"/>
    </xf>
    <xf numFmtId="0" fontId="8" fillId="2" borderId="0" xfId="0" applyFont="1" applyFill="1" applyAlignment="1">
      <alignment horizontal="center" vertical="top"/>
    </xf>
    <xf numFmtId="39" fontId="22" fillId="2" borderId="8" xfId="0" applyNumberFormat="1" applyFont="1" applyFill="1" applyBorder="1">
      <alignment vertical="top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top" wrapText="1"/>
    </xf>
    <xf numFmtId="164" fontId="19" fillId="2" borderId="0" xfId="4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41" fontId="2" fillId="2" borderId="18" xfId="2" applyFont="1" applyFill="1" applyBorder="1" applyAlignment="1"/>
    <xf numFmtId="166" fontId="23" fillId="2" borderId="6" xfId="1" applyNumberFormat="1" applyFont="1" applyFill="1" applyBorder="1" applyAlignment="1">
      <alignment vertical="top" wrapText="1"/>
    </xf>
    <xf numFmtId="164" fontId="24" fillId="2" borderId="0" xfId="0" applyNumberFormat="1" applyFont="1" applyFill="1" applyAlignment="1">
      <alignment vertical="center"/>
    </xf>
    <xf numFmtId="41" fontId="3" fillId="2" borderId="19" xfId="2" applyFont="1" applyFill="1" applyBorder="1" applyAlignment="1">
      <alignment vertical="top"/>
    </xf>
    <xf numFmtId="41" fontId="3" fillId="2" borderId="0" xfId="2" applyFont="1" applyFill="1" applyBorder="1" applyAlignment="1">
      <alignment vertical="top"/>
    </xf>
    <xf numFmtId="41" fontId="1" fillId="2" borderId="7" xfId="4" applyNumberFormat="1" applyFont="1" applyFill="1" applyBorder="1" applyAlignment="1"/>
    <xf numFmtId="41" fontId="1" fillId="2" borderId="18" xfId="4" applyNumberFormat="1" applyFont="1" applyFill="1" applyBorder="1" applyAlignment="1"/>
    <xf numFmtId="41" fontId="3" fillId="2" borderId="7" xfId="2" applyFont="1" applyFill="1" applyBorder="1" applyAlignment="1">
      <alignment vertical="top"/>
    </xf>
    <xf numFmtId="166" fontId="1" fillId="2" borderId="0" xfId="1" applyNumberFormat="1" applyFont="1" applyFill="1" applyBorder="1" applyAlignment="1">
      <alignment horizontal="right" vertical="center"/>
    </xf>
    <xf numFmtId="164" fontId="19" fillId="2" borderId="0" xfId="4" applyFont="1" applyFill="1" applyBorder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1" fontId="2" fillId="2" borderId="7" xfId="2" applyFont="1" applyFill="1" applyBorder="1" applyAlignment="1">
      <alignment vertical="center"/>
    </xf>
    <xf numFmtId="41" fontId="2" fillId="2" borderId="18" xfId="2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164" fontId="0" fillId="2" borderId="8" xfId="0" applyNumberFormat="1" applyFill="1" applyBorder="1">
      <alignment vertical="top"/>
    </xf>
    <xf numFmtId="0" fontId="1" fillId="2" borderId="0" xfId="0" applyFont="1" applyFill="1" applyAlignment="1">
      <alignment horizontal="center" vertical="top" wrapText="1"/>
    </xf>
    <xf numFmtId="41" fontId="1" fillId="2" borderId="0" xfId="2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1" fontId="2" fillId="2" borderId="0" xfId="2" applyFont="1" applyFill="1" applyBorder="1" applyAlignment="1">
      <alignment vertical="center"/>
    </xf>
    <xf numFmtId="41" fontId="8" fillId="2" borderId="0" xfId="2" applyFont="1" applyFill="1" applyBorder="1" applyAlignment="1">
      <alignment vertical="top"/>
    </xf>
    <xf numFmtId="41" fontId="8" fillId="2" borderId="7" xfId="2" applyFont="1" applyFill="1" applyBorder="1" applyAlignment="1">
      <alignment vertical="top"/>
    </xf>
    <xf numFmtId="0" fontId="25" fillId="2" borderId="0" xfId="0" applyFont="1" applyFill="1" applyAlignment="1">
      <alignment horizontal="center" vertical="center"/>
    </xf>
    <xf numFmtId="0" fontId="8" fillId="2" borderId="0" xfId="0" applyFont="1" applyFill="1">
      <alignment vertical="top"/>
    </xf>
    <xf numFmtId="0" fontId="8" fillId="2" borderId="0" xfId="0" applyFont="1" applyFill="1" applyAlignment="1">
      <alignment horizontal="left" vertical="top" wrapText="1" readingOrder="1"/>
    </xf>
    <xf numFmtId="166" fontId="8" fillId="2" borderId="0" xfId="1" applyNumberFormat="1" applyFont="1" applyFill="1" applyAlignment="1">
      <alignment vertical="top"/>
    </xf>
    <xf numFmtId="166" fontId="8" fillId="2" borderId="0" xfId="1" applyNumberFormat="1" applyFont="1" applyFill="1" applyAlignment="1">
      <alignment horizontal="center" vertical="top"/>
    </xf>
    <xf numFmtId="166" fontId="8" fillId="2" borderId="7" xfId="1" applyNumberFormat="1" applyFont="1" applyFill="1" applyBorder="1" applyAlignment="1">
      <alignment vertical="top"/>
    </xf>
    <xf numFmtId="0" fontId="16" fillId="2" borderId="0" xfId="0" applyFont="1" applyFill="1">
      <alignment vertical="top"/>
    </xf>
    <xf numFmtId="0" fontId="8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 wrapText="1" readingOrder="1"/>
    </xf>
    <xf numFmtId="166" fontId="6" fillId="2" borderId="7" xfId="1" applyNumberFormat="1" applyFont="1" applyFill="1" applyBorder="1" applyAlignment="1">
      <alignment vertical="top"/>
    </xf>
    <xf numFmtId="166" fontId="8" fillId="2" borderId="11" xfId="1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 readingOrder="1"/>
    </xf>
    <xf numFmtId="41" fontId="8" fillId="0" borderId="6" xfId="2" applyFont="1" applyBorder="1" applyAlignment="1">
      <alignment vertical="top"/>
    </xf>
    <xf numFmtId="39" fontId="22" fillId="2" borderId="6" xfId="0" applyNumberFormat="1" applyFont="1" applyFill="1" applyBorder="1">
      <alignment vertical="top"/>
    </xf>
    <xf numFmtId="41" fontId="1" fillId="2" borderId="6" xfId="2" applyFont="1" applyFill="1" applyBorder="1" applyAlignment="1">
      <alignment vertical="top" wrapText="1"/>
    </xf>
    <xf numFmtId="0" fontId="8" fillId="2" borderId="0" xfId="0" applyFont="1" applyFill="1" applyAlignment="1">
      <alignment horizontal="left" vertical="top" wrapText="1" readingOrder="1"/>
    </xf>
    <xf numFmtId="0" fontId="8" fillId="2" borderId="7" xfId="0" applyFont="1" applyFill="1" applyBorder="1" applyAlignment="1">
      <alignment horizontal="left" vertical="top" wrapText="1" readingOrder="1"/>
    </xf>
    <xf numFmtId="0" fontId="16" fillId="2" borderId="0" xfId="0" applyFont="1" applyFill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16" fillId="2" borderId="0" xfId="0" applyFont="1" applyFill="1" applyAlignment="1">
      <alignment horizontal="left" vertical="top" wrapText="1" readingOrder="1"/>
    </xf>
    <xf numFmtId="0" fontId="16" fillId="2" borderId="7" xfId="0" applyFont="1" applyFill="1" applyBorder="1" applyAlignment="1">
      <alignment horizontal="left" vertical="top" wrapText="1" readingOrder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 readingOrder="1"/>
    </xf>
    <xf numFmtId="0" fontId="8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3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5">
    <cellStyle name="Comma" xfId="1" builtinId="3"/>
    <cellStyle name="Comma [0]" xfId="2" builtinId="6"/>
    <cellStyle name="Comma [0]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0</xdr:row>
      <xdr:rowOff>0</xdr:rowOff>
    </xdr:from>
    <xdr:to>
      <xdr:col>13</xdr:col>
      <xdr:colOff>806450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344F65C8-D88B-4E1F-BCE9-8156EACB0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650" y="0"/>
          <a:ext cx="603250" cy="65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.%20Penyediaan%20Komponen%20Instalasi%20Listrik%20atau%20Penerangan%20Bangunan%20Kantor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1.%20Penyediaan%20Jasa%20Komunikasi,%20Sumber%20Daya%20Air%20dan%20Listri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3.%20Penyediaan%20Jasa%20Pemeliharaan,%20Biaya%20Pemeliharaan,%20Pajak%20dan%20Perizinan%20Kendaraan%20Dinas%20Operasional%20atau%20Lapang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5.%20Pemeliharaan%20atau%20Rehabilitasi%20Gedung%20Kantor%20dan%20Bangunan%20Lainnya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2.%20Penyediaan%20Rumah%20Tangg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3.%20Penyediaan%20Bahan%20Logistik%20Ka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4.%20Penyediaan%20Barang%20Cetakan%20dan%20Pengganda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5.%20Penyediaan%20bahan%20atau%20Mater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6.%20Fasilitasi%20Kunjungan%20Tam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7.%20Penyelenggaraan%20Rapat%20Koordinasi%20dan%20Konsultasi%20SKP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0.%20Penyediaan%20Jasa%20Surat%20Menyura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P%20KEU%202023/Kendali%20Keuangan%20Kecamatan%20Ngemplak/BEND%20TH%202023%20Perubahan%20-%20Copy/12.%20Penyediaan%20Jasa%20Pelayanan%20Umum%20Kan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"/>
      <sheetName val="Agustus"/>
      <sheetName val="September"/>
      <sheetName val="Oktober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34">
          <cell r="O34">
            <v>3609150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p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M10">
            <v>48294971</v>
          </cell>
        </row>
        <row r="16">
          <cell r="M16">
            <v>5358000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p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M14">
            <v>2000000</v>
          </cell>
        </row>
        <row r="17">
          <cell r="M17">
            <v>6000000</v>
          </cell>
        </row>
        <row r="20">
          <cell r="M20">
            <v>1556900</v>
          </cell>
        </row>
        <row r="23">
          <cell r="M23">
            <v>4000000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i"/>
      <sheetName val="Juni"/>
      <sheetName val="Juli"/>
      <sheetName val="Agustus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M14">
            <v>69475000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et"/>
      <sheetName val="April"/>
      <sheetName val="Mei "/>
      <sheetName val="Juni"/>
      <sheetName val="Juli"/>
      <sheetName val="Agustus"/>
      <sheetName val="Sept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9">
          <cell r="O39">
            <v>2999260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3">
          <cell r="O13">
            <v>32418200</v>
          </cell>
        </row>
        <row r="18">
          <cell r="O18">
            <v>1944000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Mei"/>
      <sheetName val="Juni"/>
      <sheetName val="Juli"/>
      <sheetName val="Agustus"/>
      <sheetName val="September"/>
      <sheetName val="Oktober"/>
      <sheetName val="Nop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O12">
            <v>5211800</v>
          </cell>
        </row>
        <row r="21">
          <cell r="L21">
            <v>169.54500000000002</v>
          </cell>
          <cell r="O21">
            <v>6408801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i"/>
      <sheetName val="Juni"/>
      <sheetName val="Juli"/>
      <sheetName val="Agustus"/>
      <sheetName val="September"/>
      <sheetName val="Oktober"/>
      <sheetName val="Nop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O12">
            <v>6578200</v>
          </cell>
        </row>
        <row r="63">
          <cell r="O63">
            <v>6954800</v>
          </cell>
        </row>
        <row r="74">
          <cell r="O74">
            <v>2743500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an Januari"/>
      <sheetName val="Bulan Pebruari"/>
      <sheetName val="Bulan Maret"/>
      <sheetName val="Bulan April "/>
      <sheetName val="Bulan Mei"/>
      <sheetName val="Bulan Juni"/>
      <sheetName val="Bulan Juli"/>
      <sheetName val="Bulan Agustus"/>
      <sheetName val="Bulan September"/>
      <sheetName val="Bulan Oktober"/>
      <sheetName val="Bulan November"/>
      <sheetName val="Bulan 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O10">
            <v>8000000</v>
          </cell>
        </row>
        <row r="18">
          <cell r="O18">
            <v>104670000</v>
          </cell>
        </row>
        <row r="26">
          <cell r="O26">
            <v>11700000</v>
          </cell>
        </row>
        <row r="31">
          <cell r="O31">
            <v>19910000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an Januari"/>
      <sheetName val="Bulan Februari"/>
      <sheetName val="Maret"/>
      <sheetName val="April"/>
      <sheetName val="Mei"/>
      <sheetName val="Juni"/>
      <sheetName val="Juli"/>
      <sheetName val="Agustus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M15">
            <v>14000000</v>
          </cell>
        </row>
        <row r="18">
          <cell r="M18">
            <v>20000000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Juni"/>
      <sheetName val="Sheet3"/>
    </sheetNames>
    <sheetDataSet>
      <sheetData sheetId="0" refreshError="1"/>
      <sheetData sheetId="1" refreshError="1">
        <row r="14">
          <cell r="M14">
            <v>900000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i"/>
      <sheetName val="Maret"/>
      <sheetName val="April"/>
      <sheetName val="Mei"/>
      <sheetName val="Juni"/>
      <sheetName val="Juli"/>
      <sheetName val="Agustus"/>
      <sheetName val="Septem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8">
          <cell r="M18">
            <v>550000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Y455"/>
  <sheetViews>
    <sheetView tabSelected="1" showOutlineSymbols="0" topLeftCell="N373" zoomScale="91" zoomScaleNormal="91" workbookViewId="0">
      <selection activeCell="AA414" sqref="AA414"/>
    </sheetView>
  </sheetViews>
  <sheetFormatPr defaultRowHeight="12.75" customHeight="1"/>
  <cols>
    <col min="1" max="2" width="1.140625" style="1" customWidth="1"/>
    <col min="3" max="3" width="6.28515625" style="1" customWidth="1"/>
    <col min="4" max="4" width="1.42578125" style="1" customWidth="1"/>
    <col min="5" max="5" width="6.42578125" style="1" customWidth="1"/>
    <col min="6" max="6" width="2.28515625" style="1" customWidth="1"/>
    <col min="7" max="7" width="1.7109375" style="1" customWidth="1"/>
    <col min="8" max="9" width="3" style="1" customWidth="1"/>
    <col min="10" max="10" width="3.42578125" style="1" customWidth="1"/>
    <col min="11" max="13" width="1.7109375" style="1" customWidth="1"/>
    <col min="14" max="14" width="16.5703125" style="1" customWidth="1"/>
    <col min="15" max="15" width="22.28515625" style="1" customWidth="1"/>
    <col min="16" max="16" width="16.5703125" style="163" customWidth="1"/>
    <col min="17" max="17" width="16.5703125" style="77" customWidth="1"/>
    <col min="18" max="18" width="14.7109375" style="163" customWidth="1"/>
    <col min="19" max="19" width="11.5703125" style="163" customWidth="1"/>
    <col min="20" max="20" width="35.28515625" style="1" customWidth="1"/>
    <col min="21" max="21" width="8.7109375" style="7" customWidth="1"/>
    <col min="22" max="22" width="9" style="7" bestFit="1" customWidth="1"/>
    <col min="23" max="23" width="16.140625" style="7" customWidth="1"/>
    <col min="24" max="24" width="14" style="8" customWidth="1"/>
    <col min="25" max="25" width="2" style="1" customWidth="1"/>
    <col min="26" max="26" width="10.42578125" style="1" customWidth="1"/>
    <col min="27" max="27" width="12.7109375" style="1" customWidth="1"/>
    <col min="28" max="28" width="6.85546875" style="1" customWidth="1"/>
    <col min="29" max="29" width="35.140625" style="1" customWidth="1"/>
    <col min="30" max="31" width="6.85546875" style="1" customWidth="1"/>
    <col min="32" max="33" width="10.85546875" style="1" bestFit="1" customWidth="1"/>
    <col min="34" max="36" width="6.85546875" style="1" customWidth="1"/>
    <col min="37" max="37" width="28.85546875" style="1" customWidth="1"/>
    <col min="38" max="47" width="6.85546875" style="1" customWidth="1"/>
    <col min="48" max="254" width="6.85546875" customWidth="1"/>
    <col min="255" max="255" width="8" customWidth="1"/>
    <col min="256" max="257" width="1.140625" customWidth="1"/>
    <col min="258" max="258" width="6.28515625" customWidth="1"/>
    <col min="259" max="259" width="1.42578125" customWidth="1"/>
    <col min="260" max="260" width="4.85546875" customWidth="1"/>
    <col min="261" max="261" width="2.28515625" customWidth="1"/>
    <col min="262" max="267" width="1.7109375" customWidth="1"/>
    <col min="268" max="268" width="16.5703125" customWidth="1"/>
    <col min="269" max="269" width="23.42578125" customWidth="1"/>
    <col min="270" max="270" width="1.140625" customWidth="1"/>
    <col min="271" max="271" width="17.7109375" customWidth="1"/>
    <col min="272" max="272" width="1.7109375" customWidth="1"/>
    <col min="273" max="273" width="16.5703125" customWidth="1"/>
    <col min="274" max="275" width="18.28515625" customWidth="1"/>
    <col min="276" max="276" width="17.7109375" customWidth="1"/>
    <col min="277" max="277" width="1.140625" customWidth="1"/>
    <col min="278" max="278" width="5.7109375" customWidth="1"/>
    <col min="279" max="510" width="6.85546875" customWidth="1"/>
    <col min="511" max="511" width="8" customWidth="1"/>
    <col min="512" max="513" width="1.140625" customWidth="1"/>
    <col min="514" max="514" width="6.28515625" customWidth="1"/>
    <col min="515" max="515" width="1.42578125" customWidth="1"/>
    <col min="516" max="516" width="4.85546875" customWidth="1"/>
    <col min="517" max="517" width="2.28515625" customWidth="1"/>
    <col min="518" max="523" width="1.7109375" customWidth="1"/>
    <col min="524" max="524" width="16.5703125" customWidth="1"/>
    <col min="525" max="525" width="23.42578125" customWidth="1"/>
    <col min="526" max="526" width="1.140625" customWidth="1"/>
    <col min="527" max="527" width="17.7109375" customWidth="1"/>
    <col min="528" max="528" width="1.7109375" customWidth="1"/>
    <col min="529" max="529" width="16.5703125" customWidth="1"/>
    <col min="530" max="531" width="18.28515625" customWidth="1"/>
    <col min="532" max="532" width="17.7109375" customWidth="1"/>
    <col min="533" max="533" width="1.140625" customWidth="1"/>
    <col min="534" max="534" width="5.7109375" customWidth="1"/>
    <col min="535" max="766" width="6.85546875" customWidth="1"/>
    <col min="767" max="767" width="8" customWidth="1"/>
    <col min="768" max="769" width="1.140625" customWidth="1"/>
    <col min="770" max="770" width="6.28515625" customWidth="1"/>
    <col min="771" max="771" width="1.42578125" customWidth="1"/>
    <col min="772" max="772" width="4.85546875" customWidth="1"/>
    <col min="773" max="773" width="2.28515625" customWidth="1"/>
    <col min="774" max="779" width="1.7109375" customWidth="1"/>
    <col min="780" max="780" width="16.5703125" customWidth="1"/>
    <col min="781" max="781" width="23.42578125" customWidth="1"/>
    <col min="782" max="782" width="1.140625" customWidth="1"/>
    <col min="783" max="783" width="17.7109375" customWidth="1"/>
    <col min="784" max="784" width="1.7109375" customWidth="1"/>
    <col min="785" max="785" width="16.5703125" customWidth="1"/>
    <col min="786" max="787" width="18.28515625" customWidth="1"/>
    <col min="788" max="788" width="17.7109375" customWidth="1"/>
    <col min="789" max="789" width="1.140625" customWidth="1"/>
    <col min="790" max="790" width="5.7109375" customWidth="1"/>
    <col min="791" max="1022" width="6.85546875" customWidth="1"/>
    <col min="1023" max="1023" width="8" customWidth="1"/>
    <col min="1024" max="1025" width="1.140625" customWidth="1"/>
    <col min="1026" max="1026" width="6.28515625" customWidth="1"/>
    <col min="1027" max="1027" width="1.42578125" customWidth="1"/>
    <col min="1028" max="1028" width="4.85546875" customWidth="1"/>
    <col min="1029" max="1029" width="2.28515625" customWidth="1"/>
    <col min="1030" max="1035" width="1.7109375" customWidth="1"/>
    <col min="1036" max="1036" width="16.5703125" customWidth="1"/>
    <col min="1037" max="1037" width="23.42578125" customWidth="1"/>
    <col min="1038" max="1038" width="1.140625" customWidth="1"/>
    <col min="1039" max="1039" width="17.7109375" customWidth="1"/>
    <col min="1040" max="1040" width="1.7109375" customWidth="1"/>
    <col min="1041" max="1041" width="16.5703125" customWidth="1"/>
    <col min="1042" max="1043" width="18.28515625" customWidth="1"/>
    <col min="1044" max="1044" width="17.7109375" customWidth="1"/>
    <col min="1045" max="1045" width="1.140625" customWidth="1"/>
    <col min="1046" max="1046" width="5.7109375" customWidth="1"/>
    <col min="1047" max="1278" width="6.85546875" customWidth="1"/>
    <col min="1279" max="1279" width="8" customWidth="1"/>
    <col min="1280" max="1281" width="1.140625" customWidth="1"/>
    <col min="1282" max="1282" width="6.28515625" customWidth="1"/>
    <col min="1283" max="1283" width="1.42578125" customWidth="1"/>
    <col min="1284" max="1284" width="4.85546875" customWidth="1"/>
    <col min="1285" max="1285" width="2.28515625" customWidth="1"/>
    <col min="1286" max="1291" width="1.7109375" customWidth="1"/>
    <col min="1292" max="1292" width="16.5703125" customWidth="1"/>
    <col min="1293" max="1293" width="23.42578125" customWidth="1"/>
    <col min="1294" max="1294" width="1.140625" customWidth="1"/>
    <col min="1295" max="1295" width="17.7109375" customWidth="1"/>
    <col min="1296" max="1296" width="1.7109375" customWidth="1"/>
    <col min="1297" max="1297" width="16.5703125" customWidth="1"/>
    <col min="1298" max="1299" width="18.28515625" customWidth="1"/>
    <col min="1300" max="1300" width="17.7109375" customWidth="1"/>
    <col min="1301" max="1301" width="1.140625" customWidth="1"/>
    <col min="1302" max="1302" width="5.7109375" customWidth="1"/>
    <col min="1303" max="1534" width="6.85546875" customWidth="1"/>
    <col min="1535" max="1535" width="8" customWidth="1"/>
    <col min="1536" max="1537" width="1.140625" customWidth="1"/>
    <col min="1538" max="1538" width="6.28515625" customWidth="1"/>
    <col min="1539" max="1539" width="1.42578125" customWidth="1"/>
    <col min="1540" max="1540" width="4.85546875" customWidth="1"/>
    <col min="1541" max="1541" width="2.28515625" customWidth="1"/>
    <col min="1542" max="1547" width="1.7109375" customWidth="1"/>
    <col min="1548" max="1548" width="16.5703125" customWidth="1"/>
    <col min="1549" max="1549" width="23.42578125" customWidth="1"/>
    <col min="1550" max="1550" width="1.140625" customWidth="1"/>
    <col min="1551" max="1551" width="17.7109375" customWidth="1"/>
    <col min="1552" max="1552" width="1.7109375" customWidth="1"/>
    <col min="1553" max="1553" width="16.5703125" customWidth="1"/>
    <col min="1554" max="1555" width="18.28515625" customWidth="1"/>
    <col min="1556" max="1556" width="17.7109375" customWidth="1"/>
    <col min="1557" max="1557" width="1.140625" customWidth="1"/>
    <col min="1558" max="1558" width="5.7109375" customWidth="1"/>
    <col min="1559" max="1790" width="6.85546875" customWidth="1"/>
    <col min="1791" max="1791" width="8" customWidth="1"/>
    <col min="1792" max="1793" width="1.140625" customWidth="1"/>
    <col min="1794" max="1794" width="6.28515625" customWidth="1"/>
    <col min="1795" max="1795" width="1.42578125" customWidth="1"/>
    <col min="1796" max="1796" width="4.85546875" customWidth="1"/>
    <col min="1797" max="1797" width="2.28515625" customWidth="1"/>
    <col min="1798" max="1803" width="1.7109375" customWidth="1"/>
    <col min="1804" max="1804" width="16.5703125" customWidth="1"/>
    <col min="1805" max="1805" width="23.42578125" customWidth="1"/>
    <col min="1806" max="1806" width="1.140625" customWidth="1"/>
    <col min="1807" max="1807" width="17.7109375" customWidth="1"/>
    <col min="1808" max="1808" width="1.7109375" customWidth="1"/>
    <col min="1809" max="1809" width="16.5703125" customWidth="1"/>
    <col min="1810" max="1811" width="18.28515625" customWidth="1"/>
    <col min="1812" max="1812" width="17.7109375" customWidth="1"/>
    <col min="1813" max="1813" width="1.140625" customWidth="1"/>
    <col min="1814" max="1814" width="5.7109375" customWidth="1"/>
    <col min="1815" max="2046" width="6.85546875" customWidth="1"/>
    <col min="2047" max="2047" width="8" customWidth="1"/>
    <col min="2048" max="2049" width="1.140625" customWidth="1"/>
    <col min="2050" max="2050" width="6.28515625" customWidth="1"/>
    <col min="2051" max="2051" width="1.42578125" customWidth="1"/>
    <col min="2052" max="2052" width="4.85546875" customWidth="1"/>
    <col min="2053" max="2053" width="2.28515625" customWidth="1"/>
    <col min="2054" max="2059" width="1.7109375" customWidth="1"/>
    <col min="2060" max="2060" width="16.5703125" customWidth="1"/>
    <col min="2061" max="2061" width="23.42578125" customWidth="1"/>
    <col min="2062" max="2062" width="1.140625" customWidth="1"/>
    <col min="2063" max="2063" width="17.7109375" customWidth="1"/>
    <col min="2064" max="2064" width="1.7109375" customWidth="1"/>
    <col min="2065" max="2065" width="16.5703125" customWidth="1"/>
    <col min="2066" max="2067" width="18.28515625" customWidth="1"/>
    <col min="2068" max="2068" width="17.7109375" customWidth="1"/>
    <col min="2069" max="2069" width="1.140625" customWidth="1"/>
    <col min="2070" max="2070" width="5.7109375" customWidth="1"/>
    <col min="2071" max="2302" width="6.85546875" customWidth="1"/>
    <col min="2303" max="2303" width="8" customWidth="1"/>
    <col min="2304" max="2305" width="1.140625" customWidth="1"/>
    <col min="2306" max="2306" width="6.28515625" customWidth="1"/>
    <col min="2307" max="2307" width="1.42578125" customWidth="1"/>
    <col min="2308" max="2308" width="4.85546875" customWidth="1"/>
    <col min="2309" max="2309" width="2.28515625" customWidth="1"/>
    <col min="2310" max="2315" width="1.7109375" customWidth="1"/>
    <col min="2316" max="2316" width="16.5703125" customWidth="1"/>
    <col min="2317" max="2317" width="23.42578125" customWidth="1"/>
    <col min="2318" max="2318" width="1.140625" customWidth="1"/>
    <col min="2319" max="2319" width="17.7109375" customWidth="1"/>
    <col min="2320" max="2320" width="1.7109375" customWidth="1"/>
    <col min="2321" max="2321" width="16.5703125" customWidth="1"/>
    <col min="2322" max="2323" width="18.28515625" customWidth="1"/>
    <col min="2324" max="2324" width="17.7109375" customWidth="1"/>
    <col min="2325" max="2325" width="1.140625" customWidth="1"/>
    <col min="2326" max="2326" width="5.7109375" customWidth="1"/>
    <col min="2327" max="2558" width="6.85546875" customWidth="1"/>
    <col min="2559" max="2559" width="8" customWidth="1"/>
    <col min="2560" max="2561" width="1.140625" customWidth="1"/>
    <col min="2562" max="2562" width="6.28515625" customWidth="1"/>
    <col min="2563" max="2563" width="1.42578125" customWidth="1"/>
    <col min="2564" max="2564" width="4.85546875" customWidth="1"/>
    <col min="2565" max="2565" width="2.28515625" customWidth="1"/>
    <col min="2566" max="2571" width="1.7109375" customWidth="1"/>
    <col min="2572" max="2572" width="16.5703125" customWidth="1"/>
    <col min="2573" max="2573" width="23.42578125" customWidth="1"/>
    <col min="2574" max="2574" width="1.140625" customWidth="1"/>
    <col min="2575" max="2575" width="17.7109375" customWidth="1"/>
    <col min="2576" max="2576" width="1.7109375" customWidth="1"/>
    <col min="2577" max="2577" width="16.5703125" customWidth="1"/>
    <col min="2578" max="2579" width="18.28515625" customWidth="1"/>
    <col min="2580" max="2580" width="17.7109375" customWidth="1"/>
    <col min="2581" max="2581" width="1.140625" customWidth="1"/>
    <col min="2582" max="2582" width="5.7109375" customWidth="1"/>
    <col min="2583" max="2814" width="6.85546875" customWidth="1"/>
    <col min="2815" max="2815" width="8" customWidth="1"/>
    <col min="2816" max="2817" width="1.140625" customWidth="1"/>
    <col min="2818" max="2818" width="6.28515625" customWidth="1"/>
    <col min="2819" max="2819" width="1.42578125" customWidth="1"/>
    <col min="2820" max="2820" width="4.85546875" customWidth="1"/>
    <col min="2821" max="2821" width="2.28515625" customWidth="1"/>
    <col min="2822" max="2827" width="1.7109375" customWidth="1"/>
    <col min="2828" max="2828" width="16.5703125" customWidth="1"/>
    <col min="2829" max="2829" width="23.42578125" customWidth="1"/>
    <col min="2830" max="2830" width="1.140625" customWidth="1"/>
    <col min="2831" max="2831" width="17.7109375" customWidth="1"/>
    <col min="2832" max="2832" width="1.7109375" customWidth="1"/>
    <col min="2833" max="2833" width="16.5703125" customWidth="1"/>
    <col min="2834" max="2835" width="18.28515625" customWidth="1"/>
    <col min="2836" max="2836" width="17.7109375" customWidth="1"/>
    <col min="2837" max="2837" width="1.140625" customWidth="1"/>
    <col min="2838" max="2838" width="5.7109375" customWidth="1"/>
    <col min="2839" max="3070" width="6.85546875" customWidth="1"/>
    <col min="3071" max="3071" width="8" customWidth="1"/>
    <col min="3072" max="3073" width="1.140625" customWidth="1"/>
    <col min="3074" max="3074" width="6.28515625" customWidth="1"/>
    <col min="3075" max="3075" width="1.42578125" customWidth="1"/>
    <col min="3076" max="3076" width="4.85546875" customWidth="1"/>
    <col min="3077" max="3077" width="2.28515625" customWidth="1"/>
    <col min="3078" max="3083" width="1.7109375" customWidth="1"/>
    <col min="3084" max="3084" width="16.5703125" customWidth="1"/>
    <col min="3085" max="3085" width="23.42578125" customWidth="1"/>
    <col min="3086" max="3086" width="1.140625" customWidth="1"/>
    <col min="3087" max="3087" width="17.7109375" customWidth="1"/>
    <col min="3088" max="3088" width="1.7109375" customWidth="1"/>
    <col min="3089" max="3089" width="16.5703125" customWidth="1"/>
    <col min="3090" max="3091" width="18.28515625" customWidth="1"/>
    <col min="3092" max="3092" width="17.7109375" customWidth="1"/>
    <col min="3093" max="3093" width="1.140625" customWidth="1"/>
    <col min="3094" max="3094" width="5.7109375" customWidth="1"/>
    <col min="3095" max="3326" width="6.85546875" customWidth="1"/>
    <col min="3327" max="3327" width="8" customWidth="1"/>
    <col min="3328" max="3329" width="1.140625" customWidth="1"/>
    <col min="3330" max="3330" width="6.28515625" customWidth="1"/>
    <col min="3331" max="3331" width="1.42578125" customWidth="1"/>
    <col min="3332" max="3332" width="4.85546875" customWidth="1"/>
    <col min="3333" max="3333" width="2.28515625" customWidth="1"/>
    <col min="3334" max="3339" width="1.7109375" customWidth="1"/>
    <col min="3340" max="3340" width="16.5703125" customWidth="1"/>
    <col min="3341" max="3341" width="23.42578125" customWidth="1"/>
    <col min="3342" max="3342" width="1.140625" customWidth="1"/>
    <col min="3343" max="3343" width="17.7109375" customWidth="1"/>
    <col min="3344" max="3344" width="1.7109375" customWidth="1"/>
    <col min="3345" max="3345" width="16.5703125" customWidth="1"/>
    <col min="3346" max="3347" width="18.28515625" customWidth="1"/>
    <col min="3348" max="3348" width="17.7109375" customWidth="1"/>
    <col min="3349" max="3349" width="1.140625" customWidth="1"/>
    <col min="3350" max="3350" width="5.7109375" customWidth="1"/>
    <col min="3351" max="3582" width="6.85546875" customWidth="1"/>
    <col min="3583" max="3583" width="8" customWidth="1"/>
    <col min="3584" max="3585" width="1.140625" customWidth="1"/>
    <col min="3586" max="3586" width="6.28515625" customWidth="1"/>
    <col min="3587" max="3587" width="1.42578125" customWidth="1"/>
    <col min="3588" max="3588" width="4.85546875" customWidth="1"/>
    <col min="3589" max="3589" width="2.28515625" customWidth="1"/>
    <col min="3590" max="3595" width="1.7109375" customWidth="1"/>
    <col min="3596" max="3596" width="16.5703125" customWidth="1"/>
    <col min="3597" max="3597" width="23.42578125" customWidth="1"/>
    <col min="3598" max="3598" width="1.140625" customWidth="1"/>
    <col min="3599" max="3599" width="17.7109375" customWidth="1"/>
    <col min="3600" max="3600" width="1.7109375" customWidth="1"/>
    <col min="3601" max="3601" width="16.5703125" customWidth="1"/>
    <col min="3602" max="3603" width="18.28515625" customWidth="1"/>
    <col min="3604" max="3604" width="17.7109375" customWidth="1"/>
    <col min="3605" max="3605" width="1.140625" customWidth="1"/>
    <col min="3606" max="3606" width="5.7109375" customWidth="1"/>
    <col min="3607" max="3838" width="6.85546875" customWidth="1"/>
    <col min="3839" max="3839" width="8" customWidth="1"/>
    <col min="3840" max="3841" width="1.140625" customWidth="1"/>
    <col min="3842" max="3842" width="6.28515625" customWidth="1"/>
    <col min="3843" max="3843" width="1.42578125" customWidth="1"/>
    <col min="3844" max="3844" width="4.85546875" customWidth="1"/>
    <col min="3845" max="3845" width="2.28515625" customWidth="1"/>
    <col min="3846" max="3851" width="1.7109375" customWidth="1"/>
    <col min="3852" max="3852" width="16.5703125" customWidth="1"/>
    <col min="3853" max="3853" width="23.42578125" customWidth="1"/>
    <col min="3854" max="3854" width="1.140625" customWidth="1"/>
    <col min="3855" max="3855" width="17.7109375" customWidth="1"/>
    <col min="3856" max="3856" width="1.7109375" customWidth="1"/>
    <col min="3857" max="3857" width="16.5703125" customWidth="1"/>
    <col min="3858" max="3859" width="18.28515625" customWidth="1"/>
    <col min="3860" max="3860" width="17.7109375" customWidth="1"/>
    <col min="3861" max="3861" width="1.140625" customWidth="1"/>
    <col min="3862" max="3862" width="5.7109375" customWidth="1"/>
    <col min="3863" max="4094" width="6.85546875" customWidth="1"/>
    <col min="4095" max="4095" width="8" customWidth="1"/>
    <col min="4096" max="4097" width="1.140625" customWidth="1"/>
    <col min="4098" max="4098" width="6.28515625" customWidth="1"/>
    <col min="4099" max="4099" width="1.42578125" customWidth="1"/>
    <col min="4100" max="4100" width="4.85546875" customWidth="1"/>
    <col min="4101" max="4101" width="2.28515625" customWidth="1"/>
    <col min="4102" max="4107" width="1.7109375" customWidth="1"/>
    <col min="4108" max="4108" width="16.5703125" customWidth="1"/>
    <col min="4109" max="4109" width="23.42578125" customWidth="1"/>
    <col min="4110" max="4110" width="1.140625" customWidth="1"/>
    <col min="4111" max="4111" width="17.7109375" customWidth="1"/>
    <col min="4112" max="4112" width="1.7109375" customWidth="1"/>
    <col min="4113" max="4113" width="16.5703125" customWidth="1"/>
    <col min="4114" max="4115" width="18.28515625" customWidth="1"/>
    <col min="4116" max="4116" width="17.7109375" customWidth="1"/>
    <col min="4117" max="4117" width="1.140625" customWidth="1"/>
    <col min="4118" max="4118" width="5.7109375" customWidth="1"/>
    <col min="4119" max="4350" width="6.85546875" customWidth="1"/>
    <col min="4351" max="4351" width="8" customWidth="1"/>
    <col min="4352" max="4353" width="1.140625" customWidth="1"/>
    <col min="4354" max="4354" width="6.28515625" customWidth="1"/>
    <col min="4355" max="4355" width="1.42578125" customWidth="1"/>
    <col min="4356" max="4356" width="4.85546875" customWidth="1"/>
    <col min="4357" max="4357" width="2.28515625" customWidth="1"/>
    <col min="4358" max="4363" width="1.7109375" customWidth="1"/>
    <col min="4364" max="4364" width="16.5703125" customWidth="1"/>
    <col min="4365" max="4365" width="23.42578125" customWidth="1"/>
    <col min="4366" max="4366" width="1.140625" customWidth="1"/>
    <col min="4367" max="4367" width="17.7109375" customWidth="1"/>
    <col min="4368" max="4368" width="1.7109375" customWidth="1"/>
    <col min="4369" max="4369" width="16.5703125" customWidth="1"/>
    <col min="4370" max="4371" width="18.28515625" customWidth="1"/>
    <col min="4372" max="4372" width="17.7109375" customWidth="1"/>
    <col min="4373" max="4373" width="1.140625" customWidth="1"/>
    <col min="4374" max="4374" width="5.7109375" customWidth="1"/>
    <col min="4375" max="4606" width="6.85546875" customWidth="1"/>
    <col min="4607" max="4607" width="8" customWidth="1"/>
    <col min="4608" max="4609" width="1.140625" customWidth="1"/>
    <col min="4610" max="4610" width="6.28515625" customWidth="1"/>
    <col min="4611" max="4611" width="1.42578125" customWidth="1"/>
    <col min="4612" max="4612" width="4.85546875" customWidth="1"/>
    <col min="4613" max="4613" width="2.28515625" customWidth="1"/>
    <col min="4614" max="4619" width="1.7109375" customWidth="1"/>
    <col min="4620" max="4620" width="16.5703125" customWidth="1"/>
    <col min="4621" max="4621" width="23.42578125" customWidth="1"/>
    <col min="4622" max="4622" width="1.140625" customWidth="1"/>
    <col min="4623" max="4623" width="17.7109375" customWidth="1"/>
    <col min="4624" max="4624" width="1.7109375" customWidth="1"/>
    <col min="4625" max="4625" width="16.5703125" customWidth="1"/>
    <col min="4626" max="4627" width="18.28515625" customWidth="1"/>
    <col min="4628" max="4628" width="17.7109375" customWidth="1"/>
    <col min="4629" max="4629" width="1.140625" customWidth="1"/>
    <col min="4630" max="4630" width="5.7109375" customWidth="1"/>
    <col min="4631" max="4862" width="6.85546875" customWidth="1"/>
    <col min="4863" max="4863" width="8" customWidth="1"/>
    <col min="4864" max="4865" width="1.140625" customWidth="1"/>
    <col min="4866" max="4866" width="6.28515625" customWidth="1"/>
    <col min="4867" max="4867" width="1.42578125" customWidth="1"/>
    <col min="4868" max="4868" width="4.85546875" customWidth="1"/>
    <col min="4869" max="4869" width="2.28515625" customWidth="1"/>
    <col min="4870" max="4875" width="1.7109375" customWidth="1"/>
    <col min="4876" max="4876" width="16.5703125" customWidth="1"/>
    <col min="4877" max="4877" width="23.42578125" customWidth="1"/>
    <col min="4878" max="4878" width="1.140625" customWidth="1"/>
    <col min="4879" max="4879" width="17.7109375" customWidth="1"/>
    <col min="4880" max="4880" width="1.7109375" customWidth="1"/>
    <col min="4881" max="4881" width="16.5703125" customWidth="1"/>
    <col min="4882" max="4883" width="18.28515625" customWidth="1"/>
    <col min="4884" max="4884" width="17.7109375" customWidth="1"/>
    <col min="4885" max="4885" width="1.140625" customWidth="1"/>
    <col min="4886" max="4886" width="5.7109375" customWidth="1"/>
    <col min="4887" max="5118" width="6.85546875" customWidth="1"/>
    <col min="5119" max="5119" width="8" customWidth="1"/>
    <col min="5120" max="5121" width="1.140625" customWidth="1"/>
    <col min="5122" max="5122" width="6.28515625" customWidth="1"/>
    <col min="5123" max="5123" width="1.42578125" customWidth="1"/>
    <col min="5124" max="5124" width="4.85546875" customWidth="1"/>
    <col min="5125" max="5125" width="2.28515625" customWidth="1"/>
    <col min="5126" max="5131" width="1.7109375" customWidth="1"/>
    <col min="5132" max="5132" width="16.5703125" customWidth="1"/>
    <col min="5133" max="5133" width="23.42578125" customWidth="1"/>
    <col min="5134" max="5134" width="1.140625" customWidth="1"/>
    <col min="5135" max="5135" width="17.7109375" customWidth="1"/>
    <col min="5136" max="5136" width="1.7109375" customWidth="1"/>
    <col min="5137" max="5137" width="16.5703125" customWidth="1"/>
    <col min="5138" max="5139" width="18.28515625" customWidth="1"/>
    <col min="5140" max="5140" width="17.7109375" customWidth="1"/>
    <col min="5141" max="5141" width="1.140625" customWidth="1"/>
    <col min="5142" max="5142" width="5.7109375" customWidth="1"/>
    <col min="5143" max="5374" width="6.85546875" customWidth="1"/>
    <col min="5375" max="5375" width="8" customWidth="1"/>
    <col min="5376" max="5377" width="1.140625" customWidth="1"/>
    <col min="5378" max="5378" width="6.28515625" customWidth="1"/>
    <col min="5379" max="5379" width="1.42578125" customWidth="1"/>
    <col min="5380" max="5380" width="4.85546875" customWidth="1"/>
    <col min="5381" max="5381" width="2.28515625" customWidth="1"/>
    <col min="5382" max="5387" width="1.7109375" customWidth="1"/>
    <col min="5388" max="5388" width="16.5703125" customWidth="1"/>
    <col min="5389" max="5389" width="23.42578125" customWidth="1"/>
    <col min="5390" max="5390" width="1.140625" customWidth="1"/>
    <col min="5391" max="5391" width="17.7109375" customWidth="1"/>
    <col min="5392" max="5392" width="1.7109375" customWidth="1"/>
    <col min="5393" max="5393" width="16.5703125" customWidth="1"/>
    <col min="5394" max="5395" width="18.28515625" customWidth="1"/>
    <col min="5396" max="5396" width="17.7109375" customWidth="1"/>
    <col min="5397" max="5397" width="1.140625" customWidth="1"/>
    <col min="5398" max="5398" width="5.7109375" customWidth="1"/>
    <col min="5399" max="5630" width="6.85546875" customWidth="1"/>
    <col min="5631" max="5631" width="8" customWidth="1"/>
    <col min="5632" max="5633" width="1.140625" customWidth="1"/>
    <col min="5634" max="5634" width="6.28515625" customWidth="1"/>
    <col min="5635" max="5635" width="1.42578125" customWidth="1"/>
    <col min="5636" max="5636" width="4.85546875" customWidth="1"/>
    <col min="5637" max="5637" width="2.28515625" customWidth="1"/>
    <col min="5638" max="5643" width="1.7109375" customWidth="1"/>
    <col min="5644" max="5644" width="16.5703125" customWidth="1"/>
    <col min="5645" max="5645" width="23.42578125" customWidth="1"/>
    <col min="5646" max="5646" width="1.140625" customWidth="1"/>
    <col min="5647" max="5647" width="17.7109375" customWidth="1"/>
    <col min="5648" max="5648" width="1.7109375" customWidth="1"/>
    <col min="5649" max="5649" width="16.5703125" customWidth="1"/>
    <col min="5650" max="5651" width="18.28515625" customWidth="1"/>
    <col min="5652" max="5652" width="17.7109375" customWidth="1"/>
    <col min="5653" max="5653" width="1.140625" customWidth="1"/>
    <col min="5654" max="5654" width="5.7109375" customWidth="1"/>
    <col min="5655" max="5886" width="6.85546875" customWidth="1"/>
    <col min="5887" max="5887" width="8" customWidth="1"/>
    <col min="5888" max="5889" width="1.140625" customWidth="1"/>
    <col min="5890" max="5890" width="6.28515625" customWidth="1"/>
    <col min="5891" max="5891" width="1.42578125" customWidth="1"/>
    <col min="5892" max="5892" width="4.85546875" customWidth="1"/>
    <col min="5893" max="5893" width="2.28515625" customWidth="1"/>
    <col min="5894" max="5899" width="1.7109375" customWidth="1"/>
    <col min="5900" max="5900" width="16.5703125" customWidth="1"/>
    <col min="5901" max="5901" width="23.42578125" customWidth="1"/>
    <col min="5902" max="5902" width="1.140625" customWidth="1"/>
    <col min="5903" max="5903" width="17.7109375" customWidth="1"/>
    <col min="5904" max="5904" width="1.7109375" customWidth="1"/>
    <col min="5905" max="5905" width="16.5703125" customWidth="1"/>
    <col min="5906" max="5907" width="18.28515625" customWidth="1"/>
    <col min="5908" max="5908" width="17.7109375" customWidth="1"/>
    <col min="5909" max="5909" width="1.140625" customWidth="1"/>
    <col min="5910" max="5910" width="5.7109375" customWidth="1"/>
    <col min="5911" max="6142" width="6.85546875" customWidth="1"/>
    <col min="6143" max="6143" width="8" customWidth="1"/>
    <col min="6144" max="6145" width="1.140625" customWidth="1"/>
    <col min="6146" max="6146" width="6.28515625" customWidth="1"/>
    <col min="6147" max="6147" width="1.42578125" customWidth="1"/>
    <col min="6148" max="6148" width="4.85546875" customWidth="1"/>
    <col min="6149" max="6149" width="2.28515625" customWidth="1"/>
    <col min="6150" max="6155" width="1.7109375" customWidth="1"/>
    <col min="6156" max="6156" width="16.5703125" customWidth="1"/>
    <col min="6157" max="6157" width="23.42578125" customWidth="1"/>
    <col min="6158" max="6158" width="1.140625" customWidth="1"/>
    <col min="6159" max="6159" width="17.7109375" customWidth="1"/>
    <col min="6160" max="6160" width="1.7109375" customWidth="1"/>
    <col min="6161" max="6161" width="16.5703125" customWidth="1"/>
    <col min="6162" max="6163" width="18.28515625" customWidth="1"/>
    <col min="6164" max="6164" width="17.7109375" customWidth="1"/>
    <col min="6165" max="6165" width="1.140625" customWidth="1"/>
    <col min="6166" max="6166" width="5.7109375" customWidth="1"/>
    <col min="6167" max="6398" width="6.85546875" customWidth="1"/>
    <col min="6399" max="6399" width="8" customWidth="1"/>
    <col min="6400" max="6401" width="1.140625" customWidth="1"/>
    <col min="6402" max="6402" width="6.28515625" customWidth="1"/>
    <col min="6403" max="6403" width="1.42578125" customWidth="1"/>
    <col min="6404" max="6404" width="4.85546875" customWidth="1"/>
    <col min="6405" max="6405" width="2.28515625" customWidth="1"/>
    <col min="6406" max="6411" width="1.7109375" customWidth="1"/>
    <col min="6412" max="6412" width="16.5703125" customWidth="1"/>
    <col min="6413" max="6413" width="23.42578125" customWidth="1"/>
    <col min="6414" max="6414" width="1.140625" customWidth="1"/>
    <col min="6415" max="6415" width="17.7109375" customWidth="1"/>
    <col min="6416" max="6416" width="1.7109375" customWidth="1"/>
    <col min="6417" max="6417" width="16.5703125" customWidth="1"/>
    <col min="6418" max="6419" width="18.28515625" customWidth="1"/>
    <col min="6420" max="6420" width="17.7109375" customWidth="1"/>
    <col min="6421" max="6421" width="1.140625" customWidth="1"/>
    <col min="6422" max="6422" width="5.7109375" customWidth="1"/>
    <col min="6423" max="6654" width="6.85546875" customWidth="1"/>
    <col min="6655" max="6655" width="8" customWidth="1"/>
    <col min="6656" max="6657" width="1.140625" customWidth="1"/>
    <col min="6658" max="6658" width="6.28515625" customWidth="1"/>
    <col min="6659" max="6659" width="1.42578125" customWidth="1"/>
    <col min="6660" max="6660" width="4.85546875" customWidth="1"/>
    <col min="6661" max="6661" width="2.28515625" customWidth="1"/>
    <col min="6662" max="6667" width="1.7109375" customWidth="1"/>
    <col min="6668" max="6668" width="16.5703125" customWidth="1"/>
    <col min="6669" max="6669" width="23.42578125" customWidth="1"/>
    <col min="6670" max="6670" width="1.140625" customWidth="1"/>
    <col min="6671" max="6671" width="17.7109375" customWidth="1"/>
    <col min="6672" max="6672" width="1.7109375" customWidth="1"/>
    <col min="6673" max="6673" width="16.5703125" customWidth="1"/>
    <col min="6674" max="6675" width="18.28515625" customWidth="1"/>
    <col min="6676" max="6676" width="17.7109375" customWidth="1"/>
    <col min="6677" max="6677" width="1.140625" customWidth="1"/>
    <col min="6678" max="6678" width="5.7109375" customWidth="1"/>
    <col min="6679" max="6910" width="6.85546875" customWidth="1"/>
    <col min="6911" max="6911" width="8" customWidth="1"/>
    <col min="6912" max="6913" width="1.140625" customWidth="1"/>
    <col min="6914" max="6914" width="6.28515625" customWidth="1"/>
    <col min="6915" max="6915" width="1.42578125" customWidth="1"/>
    <col min="6916" max="6916" width="4.85546875" customWidth="1"/>
    <col min="6917" max="6917" width="2.28515625" customWidth="1"/>
    <col min="6918" max="6923" width="1.7109375" customWidth="1"/>
    <col min="6924" max="6924" width="16.5703125" customWidth="1"/>
    <col min="6925" max="6925" width="23.42578125" customWidth="1"/>
    <col min="6926" max="6926" width="1.140625" customWidth="1"/>
    <col min="6927" max="6927" width="17.7109375" customWidth="1"/>
    <col min="6928" max="6928" width="1.7109375" customWidth="1"/>
    <col min="6929" max="6929" width="16.5703125" customWidth="1"/>
    <col min="6930" max="6931" width="18.28515625" customWidth="1"/>
    <col min="6932" max="6932" width="17.7109375" customWidth="1"/>
    <col min="6933" max="6933" width="1.140625" customWidth="1"/>
    <col min="6934" max="6934" width="5.7109375" customWidth="1"/>
    <col min="6935" max="7166" width="6.85546875" customWidth="1"/>
    <col min="7167" max="7167" width="8" customWidth="1"/>
    <col min="7168" max="7169" width="1.140625" customWidth="1"/>
    <col min="7170" max="7170" width="6.28515625" customWidth="1"/>
    <col min="7171" max="7171" width="1.42578125" customWidth="1"/>
    <col min="7172" max="7172" width="4.85546875" customWidth="1"/>
    <col min="7173" max="7173" width="2.28515625" customWidth="1"/>
    <col min="7174" max="7179" width="1.7109375" customWidth="1"/>
    <col min="7180" max="7180" width="16.5703125" customWidth="1"/>
    <col min="7181" max="7181" width="23.42578125" customWidth="1"/>
    <col min="7182" max="7182" width="1.140625" customWidth="1"/>
    <col min="7183" max="7183" width="17.7109375" customWidth="1"/>
    <col min="7184" max="7184" width="1.7109375" customWidth="1"/>
    <col min="7185" max="7185" width="16.5703125" customWidth="1"/>
    <col min="7186" max="7187" width="18.28515625" customWidth="1"/>
    <col min="7188" max="7188" width="17.7109375" customWidth="1"/>
    <col min="7189" max="7189" width="1.140625" customWidth="1"/>
    <col min="7190" max="7190" width="5.7109375" customWidth="1"/>
    <col min="7191" max="7422" width="6.85546875" customWidth="1"/>
    <col min="7423" max="7423" width="8" customWidth="1"/>
    <col min="7424" max="7425" width="1.140625" customWidth="1"/>
    <col min="7426" max="7426" width="6.28515625" customWidth="1"/>
    <col min="7427" max="7427" width="1.42578125" customWidth="1"/>
    <col min="7428" max="7428" width="4.85546875" customWidth="1"/>
    <col min="7429" max="7429" width="2.28515625" customWidth="1"/>
    <col min="7430" max="7435" width="1.7109375" customWidth="1"/>
    <col min="7436" max="7436" width="16.5703125" customWidth="1"/>
    <col min="7437" max="7437" width="23.42578125" customWidth="1"/>
    <col min="7438" max="7438" width="1.140625" customWidth="1"/>
    <col min="7439" max="7439" width="17.7109375" customWidth="1"/>
    <col min="7440" max="7440" width="1.7109375" customWidth="1"/>
    <col min="7441" max="7441" width="16.5703125" customWidth="1"/>
    <col min="7442" max="7443" width="18.28515625" customWidth="1"/>
    <col min="7444" max="7444" width="17.7109375" customWidth="1"/>
    <col min="7445" max="7445" width="1.140625" customWidth="1"/>
    <col min="7446" max="7446" width="5.7109375" customWidth="1"/>
    <col min="7447" max="7678" width="6.85546875" customWidth="1"/>
    <col min="7679" max="7679" width="8" customWidth="1"/>
    <col min="7680" max="7681" width="1.140625" customWidth="1"/>
    <col min="7682" max="7682" width="6.28515625" customWidth="1"/>
    <col min="7683" max="7683" width="1.42578125" customWidth="1"/>
    <col min="7684" max="7684" width="4.85546875" customWidth="1"/>
    <col min="7685" max="7685" width="2.28515625" customWidth="1"/>
    <col min="7686" max="7691" width="1.7109375" customWidth="1"/>
    <col min="7692" max="7692" width="16.5703125" customWidth="1"/>
    <col min="7693" max="7693" width="23.42578125" customWidth="1"/>
    <col min="7694" max="7694" width="1.140625" customWidth="1"/>
    <col min="7695" max="7695" width="17.7109375" customWidth="1"/>
    <col min="7696" max="7696" width="1.7109375" customWidth="1"/>
    <col min="7697" max="7697" width="16.5703125" customWidth="1"/>
    <col min="7698" max="7699" width="18.28515625" customWidth="1"/>
    <col min="7700" max="7700" width="17.7109375" customWidth="1"/>
    <col min="7701" max="7701" width="1.140625" customWidth="1"/>
    <col min="7702" max="7702" width="5.7109375" customWidth="1"/>
    <col min="7703" max="7934" width="6.85546875" customWidth="1"/>
    <col min="7935" max="7935" width="8" customWidth="1"/>
    <col min="7936" max="7937" width="1.140625" customWidth="1"/>
    <col min="7938" max="7938" width="6.28515625" customWidth="1"/>
    <col min="7939" max="7939" width="1.42578125" customWidth="1"/>
    <col min="7940" max="7940" width="4.85546875" customWidth="1"/>
    <col min="7941" max="7941" width="2.28515625" customWidth="1"/>
    <col min="7942" max="7947" width="1.7109375" customWidth="1"/>
    <col min="7948" max="7948" width="16.5703125" customWidth="1"/>
    <col min="7949" max="7949" width="23.42578125" customWidth="1"/>
    <col min="7950" max="7950" width="1.140625" customWidth="1"/>
    <col min="7951" max="7951" width="17.7109375" customWidth="1"/>
    <col min="7952" max="7952" width="1.7109375" customWidth="1"/>
    <col min="7953" max="7953" width="16.5703125" customWidth="1"/>
    <col min="7954" max="7955" width="18.28515625" customWidth="1"/>
    <col min="7956" max="7956" width="17.7109375" customWidth="1"/>
    <col min="7957" max="7957" width="1.140625" customWidth="1"/>
    <col min="7958" max="7958" width="5.7109375" customWidth="1"/>
    <col min="7959" max="8190" width="6.85546875" customWidth="1"/>
    <col min="8191" max="8191" width="8" customWidth="1"/>
    <col min="8192" max="8193" width="1.140625" customWidth="1"/>
    <col min="8194" max="8194" width="6.28515625" customWidth="1"/>
    <col min="8195" max="8195" width="1.42578125" customWidth="1"/>
    <col min="8196" max="8196" width="4.85546875" customWidth="1"/>
    <col min="8197" max="8197" width="2.28515625" customWidth="1"/>
    <col min="8198" max="8203" width="1.7109375" customWidth="1"/>
    <col min="8204" max="8204" width="16.5703125" customWidth="1"/>
    <col min="8205" max="8205" width="23.42578125" customWidth="1"/>
    <col min="8206" max="8206" width="1.140625" customWidth="1"/>
    <col min="8207" max="8207" width="17.7109375" customWidth="1"/>
    <col min="8208" max="8208" width="1.7109375" customWidth="1"/>
    <col min="8209" max="8209" width="16.5703125" customWidth="1"/>
    <col min="8210" max="8211" width="18.28515625" customWidth="1"/>
    <col min="8212" max="8212" width="17.7109375" customWidth="1"/>
    <col min="8213" max="8213" width="1.140625" customWidth="1"/>
    <col min="8214" max="8214" width="5.7109375" customWidth="1"/>
    <col min="8215" max="8446" width="6.85546875" customWidth="1"/>
    <col min="8447" max="8447" width="8" customWidth="1"/>
    <col min="8448" max="8449" width="1.140625" customWidth="1"/>
    <col min="8450" max="8450" width="6.28515625" customWidth="1"/>
    <col min="8451" max="8451" width="1.42578125" customWidth="1"/>
    <col min="8452" max="8452" width="4.85546875" customWidth="1"/>
    <col min="8453" max="8453" width="2.28515625" customWidth="1"/>
    <col min="8454" max="8459" width="1.7109375" customWidth="1"/>
    <col min="8460" max="8460" width="16.5703125" customWidth="1"/>
    <col min="8461" max="8461" width="23.42578125" customWidth="1"/>
    <col min="8462" max="8462" width="1.140625" customWidth="1"/>
    <col min="8463" max="8463" width="17.7109375" customWidth="1"/>
    <col min="8464" max="8464" width="1.7109375" customWidth="1"/>
    <col min="8465" max="8465" width="16.5703125" customWidth="1"/>
    <col min="8466" max="8467" width="18.28515625" customWidth="1"/>
    <col min="8468" max="8468" width="17.7109375" customWidth="1"/>
    <col min="8469" max="8469" width="1.140625" customWidth="1"/>
    <col min="8470" max="8470" width="5.7109375" customWidth="1"/>
    <col min="8471" max="8702" width="6.85546875" customWidth="1"/>
    <col min="8703" max="8703" width="8" customWidth="1"/>
    <col min="8704" max="8705" width="1.140625" customWidth="1"/>
    <col min="8706" max="8706" width="6.28515625" customWidth="1"/>
    <col min="8707" max="8707" width="1.42578125" customWidth="1"/>
    <col min="8708" max="8708" width="4.85546875" customWidth="1"/>
    <col min="8709" max="8709" width="2.28515625" customWidth="1"/>
    <col min="8710" max="8715" width="1.7109375" customWidth="1"/>
    <col min="8716" max="8716" width="16.5703125" customWidth="1"/>
    <col min="8717" max="8717" width="23.42578125" customWidth="1"/>
    <col min="8718" max="8718" width="1.140625" customWidth="1"/>
    <col min="8719" max="8719" width="17.7109375" customWidth="1"/>
    <col min="8720" max="8720" width="1.7109375" customWidth="1"/>
    <col min="8721" max="8721" width="16.5703125" customWidth="1"/>
    <col min="8722" max="8723" width="18.28515625" customWidth="1"/>
    <col min="8724" max="8724" width="17.7109375" customWidth="1"/>
    <col min="8725" max="8725" width="1.140625" customWidth="1"/>
    <col min="8726" max="8726" width="5.7109375" customWidth="1"/>
    <col min="8727" max="8958" width="6.85546875" customWidth="1"/>
    <col min="8959" max="8959" width="8" customWidth="1"/>
    <col min="8960" max="8961" width="1.140625" customWidth="1"/>
    <col min="8962" max="8962" width="6.28515625" customWidth="1"/>
    <col min="8963" max="8963" width="1.42578125" customWidth="1"/>
    <col min="8964" max="8964" width="4.85546875" customWidth="1"/>
    <col min="8965" max="8965" width="2.28515625" customWidth="1"/>
    <col min="8966" max="8971" width="1.7109375" customWidth="1"/>
    <col min="8972" max="8972" width="16.5703125" customWidth="1"/>
    <col min="8973" max="8973" width="23.42578125" customWidth="1"/>
    <col min="8974" max="8974" width="1.140625" customWidth="1"/>
    <col min="8975" max="8975" width="17.7109375" customWidth="1"/>
    <col min="8976" max="8976" width="1.7109375" customWidth="1"/>
    <col min="8977" max="8977" width="16.5703125" customWidth="1"/>
    <col min="8978" max="8979" width="18.28515625" customWidth="1"/>
    <col min="8980" max="8980" width="17.7109375" customWidth="1"/>
    <col min="8981" max="8981" width="1.140625" customWidth="1"/>
    <col min="8982" max="8982" width="5.7109375" customWidth="1"/>
    <col min="8983" max="9214" width="6.85546875" customWidth="1"/>
    <col min="9215" max="9215" width="8" customWidth="1"/>
    <col min="9216" max="9217" width="1.140625" customWidth="1"/>
    <col min="9218" max="9218" width="6.28515625" customWidth="1"/>
    <col min="9219" max="9219" width="1.42578125" customWidth="1"/>
    <col min="9220" max="9220" width="4.85546875" customWidth="1"/>
    <col min="9221" max="9221" width="2.28515625" customWidth="1"/>
    <col min="9222" max="9227" width="1.7109375" customWidth="1"/>
    <col min="9228" max="9228" width="16.5703125" customWidth="1"/>
    <col min="9229" max="9229" width="23.42578125" customWidth="1"/>
    <col min="9230" max="9230" width="1.140625" customWidth="1"/>
    <col min="9231" max="9231" width="17.7109375" customWidth="1"/>
    <col min="9232" max="9232" width="1.7109375" customWidth="1"/>
    <col min="9233" max="9233" width="16.5703125" customWidth="1"/>
    <col min="9234" max="9235" width="18.28515625" customWidth="1"/>
    <col min="9236" max="9236" width="17.7109375" customWidth="1"/>
    <col min="9237" max="9237" width="1.140625" customWidth="1"/>
    <col min="9238" max="9238" width="5.7109375" customWidth="1"/>
    <col min="9239" max="9470" width="6.85546875" customWidth="1"/>
    <col min="9471" max="9471" width="8" customWidth="1"/>
    <col min="9472" max="9473" width="1.140625" customWidth="1"/>
    <col min="9474" max="9474" width="6.28515625" customWidth="1"/>
    <col min="9475" max="9475" width="1.42578125" customWidth="1"/>
    <col min="9476" max="9476" width="4.85546875" customWidth="1"/>
    <col min="9477" max="9477" width="2.28515625" customWidth="1"/>
    <col min="9478" max="9483" width="1.7109375" customWidth="1"/>
    <col min="9484" max="9484" width="16.5703125" customWidth="1"/>
    <col min="9485" max="9485" width="23.42578125" customWidth="1"/>
    <col min="9486" max="9486" width="1.140625" customWidth="1"/>
    <col min="9487" max="9487" width="17.7109375" customWidth="1"/>
    <col min="9488" max="9488" width="1.7109375" customWidth="1"/>
    <col min="9489" max="9489" width="16.5703125" customWidth="1"/>
    <col min="9490" max="9491" width="18.28515625" customWidth="1"/>
    <col min="9492" max="9492" width="17.7109375" customWidth="1"/>
    <col min="9493" max="9493" width="1.140625" customWidth="1"/>
    <col min="9494" max="9494" width="5.7109375" customWidth="1"/>
    <col min="9495" max="9726" width="6.85546875" customWidth="1"/>
    <col min="9727" max="9727" width="8" customWidth="1"/>
    <col min="9728" max="9729" width="1.140625" customWidth="1"/>
    <col min="9730" max="9730" width="6.28515625" customWidth="1"/>
    <col min="9731" max="9731" width="1.42578125" customWidth="1"/>
    <col min="9732" max="9732" width="4.85546875" customWidth="1"/>
    <col min="9733" max="9733" width="2.28515625" customWidth="1"/>
    <col min="9734" max="9739" width="1.7109375" customWidth="1"/>
    <col min="9740" max="9740" width="16.5703125" customWidth="1"/>
    <col min="9741" max="9741" width="23.42578125" customWidth="1"/>
    <col min="9742" max="9742" width="1.140625" customWidth="1"/>
    <col min="9743" max="9743" width="17.7109375" customWidth="1"/>
    <col min="9744" max="9744" width="1.7109375" customWidth="1"/>
    <col min="9745" max="9745" width="16.5703125" customWidth="1"/>
    <col min="9746" max="9747" width="18.28515625" customWidth="1"/>
    <col min="9748" max="9748" width="17.7109375" customWidth="1"/>
    <col min="9749" max="9749" width="1.140625" customWidth="1"/>
    <col min="9750" max="9750" width="5.7109375" customWidth="1"/>
    <col min="9751" max="9982" width="6.85546875" customWidth="1"/>
    <col min="9983" max="9983" width="8" customWidth="1"/>
    <col min="9984" max="9985" width="1.140625" customWidth="1"/>
    <col min="9986" max="9986" width="6.28515625" customWidth="1"/>
    <col min="9987" max="9987" width="1.42578125" customWidth="1"/>
    <col min="9988" max="9988" width="4.85546875" customWidth="1"/>
    <col min="9989" max="9989" width="2.28515625" customWidth="1"/>
    <col min="9990" max="9995" width="1.7109375" customWidth="1"/>
    <col min="9996" max="9996" width="16.5703125" customWidth="1"/>
    <col min="9997" max="9997" width="23.42578125" customWidth="1"/>
    <col min="9998" max="9998" width="1.140625" customWidth="1"/>
    <col min="9999" max="9999" width="17.7109375" customWidth="1"/>
    <col min="10000" max="10000" width="1.7109375" customWidth="1"/>
    <col min="10001" max="10001" width="16.5703125" customWidth="1"/>
    <col min="10002" max="10003" width="18.28515625" customWidth="1"/>
    <col min="10004" max="10004" width="17.7109375" customWidth="1"/>
    <col min="10005" max="10005" width="1.140625" customWidth="1"/>
    <col min="10006" max="10006" width="5.7109375" customWidth="1"/>
    <col min="10007" max="10238" width="6.85546875" customWidth="1"/>
    <col min="10239" max="10239" width="8" customWidth="1"/>
    <col min="10240" max="10241" width="1.140625" customWidth="1"/>
    <col min="10242" max="10242" width="6.28515625" customWidth="1"/>
    <col min="10243" max="10243" width="1.42578125" customWidth="1"/>
    <col min="10244" max="10244" width="4.85546875" customWidth="1"/>
    <col min="10245" max="10245" width="2.28515625" customWidth="1"/>
    <col min="10246" max="10251" width="1.7109375" customWidth="1"/>
    <col min="10252" max="10252" width="16.5703125" customWidth="1"/>
    <col min="10253" max="10253" width="23.42578125" customWidth="1"/>
    <col min="10254" max="10254" width="1.140625" customWidth="1"/>
    <col min="10255" max="10255" width="17.7109375" customWidth="1"/>
    <col min="10256" max="10256" width="1.7109375" customWidth="1"/>
    <col min="10257" max="10257" width="16.5703125" customWidth="1"/>
    <col min="10258" max="10259" width="18.28515625" customWidth="1"/>
    <col min="10260" max="10260" width="17.7109375" customWidth="1"/>
    <col min="10261" max="10261" width="1.140625" customWidth="1"/>
    <col min="10262" max="10262" width="5.7109375" customWidth="1"/>
    <col min="10263" max="10494" width="6.85546875" customWidth="1"/>
    <col min="10495" max="10495" width="8" customWidth="1"/>
    <col min="10496" max="10497" width="1.140625" customWidth="1"/>
    <col min="10498" max="10498" width="6.28515625" customWidth="1"/>
    <col min="10499" max="10499" width="1.42578125" customWidth="1"/>
    <col min="10500" max="10500" width="4.85546875" customWidth="1"/>
    <col min="10501" max="10501" width="2.28515625" customWidth="1"/>
    <col min="10502" max="10507" width="1.7109375" customWidth="1"/>
    <col min="10508" max="10508" width="16.5703125" customWidth="1"/>
    <col min="10509" max="10509" width="23.42578125" customWidth="1"/>
    <col min="10510" max="10510" width="1.140625" customWidth="1"/>
    <col min="10511" max="10511" width="17.7109375" customWidth="1"/>
    <col min="10512" max="10512" width="1.7109375" customWidth="1"/>
    <col min="10513" max="10513" width="16.5703125" customWidth="1"/>
    <col min="10514" max="10515" width="18.28515625" customWidth="1"/>
    <col min="10516" max="10516" width="17.7109375" customWidth="1"/>
    <col min="10517" max="10517" width="1.140625" customWidth="1"/>
    <col min="10518" max="10518" width="5.7109375" customWidth="1"/>
    <col min="10519" max="10750" width="6.85546875" customWidth="1"/>
    <col min="10751" max="10751" width="8" customWidth="1"/>
    <col min="10752" max="10753" width="1.140625" customWidth="1"/>
    <col min="10754" max="10754" width="6.28515625" customWidth="1"/>
    <col min="10755" max="10755" width="1.42578125" customWidth="1"/>
    <col min="10756" max="10756" width="4.85546875" customWidth="1"/>
    <col min="10757" max="10757" width="2.28515625" customWidth="1"/>
    <col min="10758" max="10763" width="1.7109375" customWidth="1"/>
    <col min="10764" max="10764" width="16.5703125" customWidth="1"/>
    <col min="10765" max="10765" width="23.42578125" customWidth="1"/>
    <col min="10766" max="10766" width="1.140625" customWidth="1"/>
    <col min="10767" max="10767" width="17.7109375" customWidth="1"/>
    <col min="10768" max="10768" width="1.7109375" customWidth="1"/>
    <col min="10769" max="10769" width="16.5703125" customWidth="1"/>
    <col min="10770" max="10771" width="18.28515625" customWidth="1"/>
    <col min="10772" max="10772" width="17.7109375" customWidth="1"/>
    <col min="10773" max="10773" width="1.140625" customWidth="1"/>
    <col min="10774" max="10774" width="5.7109375" customWidth="1"/>
    <col min="10775" max="11006" width="6.85546875" customWidth="1"/>
    <col min="11007" max="11007" width="8" customWidth="1"/>
    <col min="11008" max="11009" width="1.140625" customWidth="1"/>
    <col min="11010" max="11010" width="6.28515625" customWidth="1"/>
    <col min="11011" max="11011" width="1.42578125" customWidth="1"/>
    <col min="11012" max="11012" width="4.85546875" customWidth="1"/>
    <col min="11013" max="11013" width="2.28515625" customWidth="1"/>
    <col min="11014" max="11019" width="1.7109375" customWidth="1"/>
    <col min="11020" max="11020" width="16.5703125" customWidth="1"/>
    <col min="11021" max="11021" width="23.42578125" customWidth="1"/>
    <col min="11022" max="11022" width="1.140625" customWidth="1"/>
    <col min="11023" max="11023" width="17.7109375" customWidth="1"/>
    <col min="11024" max="11024" width="1.7109375" customWidth="1"/>
    <col min="11025" max="11025" width="16.5703125" customWidth="1"/>
    <col min="11026" max="11027" width="18.28515625" customWidth="1"/>
    <col min="11028" max="11028" width="17.7109375" customWidth="1"/>
    <col min="11029" max="11029" width="1.140625" customWidth="1"/>
    <col min="11030" max="11030" width="5.7109375" customWidth="1"/>
    <col min="11031" max="11262" width="6.85546875" customWidth="1"/>
    <col min="11263" max="11263" width="8" customWidth="1"/>
    <col min="11264" max="11265" width="1.140625" customWidth="1"/>
    <col min="11266" max="11266" width="6.28515625" customWidth="1"/>
    <col min="11267" max="11267" width="1.42578125" customWidth="1"/>
    <col min="11268" max="11268" width="4.85546875" customWidth="1"/>
    <col min="11269" max="11269" width="2.28515625" customWidth="1"/>
    <col min="11270" max="11275" width="1.7109375" customWidth="1"/>
    <col min="11276" max="11276" width="16.5703125" customWidth="1"/>
    <col min="11277" max="11277" width="23.42578125" customWidth="1"/>
    <col min="11278" max="11278" width="1.140625" customWidth="1"/>
    <col min="11279" max="11279" width="17.7109375" customWidth="1"/>
    <col min="11280" max="11280" width="1.7109375" customWidth="1"/>
    <col min="11281" max="11281" width="16.5703125" customWidth="1"/>
    <col min="11282" max="11283" width="18.28515625" customWidth="1"/>
    <col min="11284" max="11284" width="17.7109375" customWidth="1"/>
    <col min="11285" max="11285" width="1.140625" customWidth="1"/>
    <col min="11286" max="11286" width="5.7109375" customWidth="1"/>
    <col min="11287" max="11518" width="6.85546875" customWidth="1"/>
    <col min="11519" max="11519" width="8" customWidth="1"/>
    <col min="11520" max="11521" width="1.140625" customWidth="1"/>
    <col min="11522" max="11522" width="6.28515625" customWidth="1"/>
    <col min="11523" max="11523" width="1.42578125" customWidth="1"/>
    <col min="11524" max="11524" width="4.85546875" customWidth="1"/>
    <col min="11525" max="11525" width="2.28515625" customWidth="1"/>
    <col min="11526" max="11531" width="1.7109375" customWidth="1"/>
    <col min="11532" max="11532" width="16.5703125" customWidth="1"/>
    <col min="11533" max="11533" width="23.42578125" customWidth="1"/>
    <col min="11534" max="11534" width="1.140625" customWidth="1"/>
    <col min="11535" max="11535" width="17.7109375" customWidth="1"/>
    <col min="11536" max="11536" width="1.7109375" customWidth="1"/>
    <col min="11537" max="11537" width="16.5703125" customWidth="1"/>
    <col min="11538" max="11539" width="18.28515625" customWidth="1"/>
    <col min="11540" max="11540" width="17.7109375" customWidth="1"/>
    <col min="11541" max="11541" width="1.140625" customWidth="1"/>
    <col min="11542" max="11542" width="5.7109375" customWidth="1"/>
    <col min="11543" max="11774" width="6.85546875" customWidth="1"/>
    <col min="11775" max="11775" width="8" customWidth="1"/>
    <col min="11776" max="11777" width="1.140625" customWidth="1"/>
    <col min="11778" max="11778" width="6.28515625" customWidth="1"/>
    <col min="11779" max="11779" width="1.42578125" customWidth="1"/>
    <col min="11780" max="11780" width="4.85546875" customWidth="1"/>
    <col min="11781" max="11781" width="2.28515625" customWidth="1"/>
    <col min="11782" max="11787" width="1.7109375" customWidth="1"/>
    <col min="11788" max="11788" width="16.5703125" customWidth="1"/>
    <col min="11789" max="11789" width="23.42578125" customWidth="1"/>
    <col min="11790" max="11790" width="1.140625" customWidth="1"/>
    <col min="11791" max="11791" width="17.7109375" customWidth="1"/>
    <col min="11792" max="11792" width="1.7109375" customWidth="1"/>
    <col min="11793" max="11793" width="16.5703125" customWidth="1"/>
    <col min="11794" max="11795" width="18.28515625" customWidth="1"/>
    <col min="11796" max="11796" width="17.7109375" customWidth="1"/>
    <col min="11797" max="11797" width="1.140625" customWidth="1"/>
    <col min="11798" max="11798" width="5.7109375" customWidth="1"/>
    <col min="11799" max="12030" width="6.85546875" customWidth="1"/>
    <col min="12031" max="12031" width="8" customWidth="1"/>
    <col min="12032" max="12033" width="1.140625" customWidth="1"/>
    <col min="12034" max="12034" width="6.28515625" customWidth="1"/>
    <col min="12035" max="12035" width="1.42578125" customWidth="1"/>
    <col min="12036" max="12036" width="4.85546875" customWidth="1"/>
    <col min="12037" max="12037" width="2.28515625" customWidth="1"/>
    <col min="12038" max="12043" width="1.7109375" customWidth="1"/>
    <col min="12044" max="12044" width="16.5703125" customWidth="1"/>
    <col min="12045" max="12045" width="23.42578125" customWidth="1"/>
    <col min="12046" max="12046" width="1.140625" customWidth="1"/>
    <col min="12047" max="12047" width="17.7109375" customWidth="1"/>
    <col min="12048" max="12048" width="1.7109375" customWidth="1"/>
    <col min="12049" max="12049" width="16.5703125" customWidth="1"/>
    <col min="12050" max="12051" width="18.28515625" customWidth="1"/>
    <col min="12052" max="12052" width="17.7109375" customWidth="1"/>
    <col min="12053" max="12053" width="1.140625" customWidth="1"/>
    <col min="12054" max="12054" width="5.7109375" customWidth="1"/>
    <col min="12055" max="12286" width="6.85546875" customWidth="1"/>
    <col min="12287" max="12287" width="8" customWidth="1"/>
    <col min="12288" max="12289" width="1.140625" customWidth="1"/>
    <col min="12290" max="12290" width="6.28515625" customWidth="1"/>
    <col min="12291" max="12291" width="1.42578125" customWidth="1"/>
    <col min="12292" max="12292" width="4.85546875" customWidth="1"/>
    <col min="12293" max="12293" width="2.28515625" customWidth="1"/>
    <col min="12294" max="12299" width="1.7109375" customWidth="1"/>
    <col min="12300" max="12300" width="16.5703125" customWidth="1"/>
    <col min="12301" max="12301" width="23.42578125" customWidth="1"/>
    <col min="12302" max="12302" width="1.140625" customWidth="1"/>
    <col min="12303" max="12303" width="17.7109375" customWidth="1"/>
    <col min="12304" max="12304" width="1.7109375" customWidth="1"/>
    <col min="12305" max="12305" width="16.5703125" customWidth="1"/>
    <col min="12306" max="12307" width="18.28515625" customWidth="1"/>
    <col min="12308" max="12308" width="17.7109375" customWidth="1"/>
    <col min="12309" max="12309" width="1.140625" customWidth="1"/>
    <col min="12310" max="12310" width="5.7109375" customWidth="1"/>
    <col min="12311" max="12542" width="6.85546875" customWidth="1"/>
    <col min="12543" max="12543" width="8" customWidth="1"/>
    <col min="12544" max="12545" width="1.140625" customWidth="1"/>
    <col min="12546" max="12546" width="6.28515625" customWidth="1"/>
    <col min="12547" max="12547" width="1.42578125" customWidth="1"/>
    <col min="12548" max="12548" width="4.85546875" customWidth="1"/>
    <col min="12549" max="12549" width="2.28515625" customWidth="1"/>
    <col min="12550" max="12555" width="1.7109375" customWidth="1"/>
    <col min="12556" max="12556" width="16.5703125" customWidth="1"/>
    <col min="12557" max="12557" width="23.42578125" customWidth="1"/>
    <col min="12558" max="12558" width="1.140625" customWidth="1"/>
    <col min="12559" max="12559" width="17.7109375" customWidth="1"/>
    <col min="12560" max="12560" width="1.7109375" customWidth="1"/>
    <col min="12561" max="12561" width="16.5703125" customWidth="1"/>
    <col min="12562" max="12563" width="18.28515625" customWidth="1"/>
    <col min="12564" max="12564" width="17.7109375" customWidth="1"/>
    <col min="12565" max="12565" width="1.140625" customWidth="1"/>
    <col min="12566" max="12566" width="5.7109375" customWidth="1"/>
    <col min="12567" max="12798" width="6.85546875" customWidth="1"/>
    <col min="12799" max="12799" width="8" customWidth="1"/>
    <col min="12800" max="12801" width="1.140625" customWidth="1"/>
    <col min="12802" max="12802" width="6.28515625" customWidth="1"/>
    <col min="12803" max="12803" width="1.42578125" customWidth="1"/>
    <col min="12804" max="12804" width="4.85546875" customWidth="1"/>
    <col min="12805" max="12805" width="2.28515625" customWidth="1"/>
    <col min="12806" max="12811" width="1.7109375" customWidth="1"/>
    <col min="12812" max="12812" width="16.5703125" customWidth="1"/>
    <col min="12813" max="12813" width="23.42578125" customWidth="1"/>
    <col min="12814" max="12814" width="1.140625" customWidth="1"/>
    <col min="12815" max="12815" width="17.7109375" customWidth="1"/>
    <col min="12816" max="12816" width="1.7109375" customWidth="1"/>
    <col min="12817" max="12817" width="16.5703125" customWidth="1"/>
    <col min="12818" max="12819" width="18.28515625" customWidth="1"/>
    <col min="12820" max="12820" width="17.7109375" customWidth="1"/>
    <col min="12821" max="12821" width="1.140625" customWidth="1"/>
    <col min="12822" max="12822" width="5.7109375" customWidth="1"/>
    <col min="12823" max="13054" width="6.85546875" customWidth="1"/>
    <col min="13055" max="13055" width="8" customWidth="1"/>
    <col min="13056" max="13057" width="1.140625" customWidth="1"/>
    <col min="13058" max="13058" width="6.28515625" customWidth="1"/>
    <col min="13059" max="13059" width="1.42578125" customWidth="1"/>
    <col min="13060" max="13060" width="4.85546875" customWidth="1"/>
    <col min="13061" max="13061" width="2.28515625" customWidth="1"/>
    <col min="13062" max="13067" width="1.7109375" customWidth="1"/>
    <col min="13068" max="13068" width="16.5703125" customWidth="1"/>
    <col min="13069" max="13069" width="23.42578125" customWidth="1"/>
    <col min="13070" max="13070" width="1.140625" customWidth="1"/>
    <col min="13071" max="13071" width="17.7109375" customWidth="1"/>
    <col min="13072" max="13072" width="1.7109375" customWidth="1"/>
    <col min="13073" max="13073" width="16.5703125" customWidth="1"/>
    <col min="13074" max="13075" width="18.28515625" customWidth="1"/>
    <col min="13076" max="13076" width="17.7109375" customWidth="1"/>
    <col min="13077" max="13077" width="1.140625" customWidth="1"/>
    <col min="13078" max="13078" width="5.7109375" customWidth="1"/>
    <col min="13079" max="13310" width="6.85546875" customWidth="1"/>
    <col min="13311" max="13311" width="8" customWidth="1"/>
    <col min="13312" max="13313" width="1.140625" customWidth="1"/>
    <col min="13314" max="13314" width="6.28515625" customWidth="1"/>
    <col min="13315" max="13315" width="1.42578125" customWidth="1"/>
    <col min="13316" max="13316" width="4.85546875" customWidth="1"/>
    <col min="13317" max="13317" width="2.28515625" customWidth="1"/>
    <col min="13318" max="13323" width="1.7109375" customWidth="1"/>
    <col min="13324" max="13324" width="16.5703125" customWidth="1"/>
    <col min="13325" max="13325" width="23.42578125" customWidth="1"/>
    <col min="13326" max="13326" width="1.140625" customWidth="1"/>
    <col min="13327" max="13327" width="17.7109375" customWidth="1"/>
    <col min="13328" max="13328" width="1.7109375" customWidth="1"/>
    <col min="13329" max="13329" width="16.5703125" customWidth="1"/>
    <col min="13330" max="13331" width="18.28515625" customWidth="1"/>
    <col min="13332" max="13332" width="17.7109375" customWidth="1"/>
    <col min="13333" max="13333" width="1.140625" customWidth="1"/>
    <col min="13334" max="13334" width="5.7109375" customWidth="1"/>
    <col min="13335" max="13566" width="6.85546875" customWidth="1"/>
    <col min="13567" max="13567" width="8" customWidth="1"/>
    <col min="13568" max="13569" width="1.140625" customWidth="1"/>
    <col min="13570" max="13570" width="6.28515625" customWidth="1"/>
    <col min="13571" max="13571" width="1.42578125" customWidth="1"/>
    <col min="13572" max="13572" width="4.85546875" customWidth="1"/>
    <col min="13573" max="13573" width="2.28515625" customWidth="1"/>
    <col min="13574" max="13579" width="1.7109375" customWidth="1"/>
    <col min="13580" max="13580" width="16.5703125" customWidth="1"/>
    <col min="13581" max="13581" width="23.42578125" customWidth="1"/>
    <col min="13582" max="13582" width="1.140625" customWidth="1"/>
    <col min="13583" max="13583" width="17.7109375" customWidth="1"/>
    <col min="13584" max="13584" width="1.7109375" customWidth="1"/>
    <col min="13585" max="13585" width="16.5703125" customWidth="1"/>
    <col min="13586" max="13587" width="18.28515625" customWidth="1"/>
    <col min="13588" max="13588" width="17.7109375" customWidth="1"/>
    <col min="13589" max="13589" width="1.140625" customWidth="1"/>
    <col min="13590" max="13590" width="5.7109375" customWidth="1"/>
    <col min="13591" max="13822" width="6.85546875" customWidth="1"/>
    <col min="13823" max="13823" width="8" customWidth="1"/>
    <col min="13824" max="13825" width="1.140625" customWidth="1"/>
    <col min="13826" max="13826" width="6.28515625" customWidth="1"/>
    <col min="13827" max="13827" width="1.42578125" customWidth="1"/>
    <col min="13828" max="13828" width="4.85546875" customWidth="1"/>
    <col min="13829" max="13829" width="2.28515625" customWidth="1"/>
    <col min="13830" max="13835" width="1.7109375" customWidth="1"/>
    <col min="13836" max="13836" width="16.5703125" customWidth="1"/>
    <col min="13837" max="13837" width="23.42578125" customWidth="1"/>
    <col min="13838" max="13838" width="1.140625" customWidth="1"/>
    <col min="13839" max="13839" width="17.7109375" customWidth="1"/>
    <col min="13840" max="13840" width="1.7109375" customWidth="1"/>
    <col min="13841" max="13841" width="16.5703125" customWidth="1"/>
    <col min="13842" max="13843" width="18.28515625" customWidth="1"/>
    <col min="13844" max="13844" width="17.7109375" customWidth="1"/>
    <col min="13845" max="13845" width="1.140625" customWidth="1"/>
    <col min="13846" max="13846" width="5.7109375" customWidth="1"/>
    <col min="13847" max="14078" width="6.85546875" customWidth="1"/>
    <col min="14079" max="14079" width="8" customWidth="1"/>
    <col min="14080" max="14081" width="1.140625" customWidth="1"/>
    <col min="14082" max="14082" width="6.28515625" customWidth="1"/>
    <col min="14083" max="14083" width="1.42578125" customWidth="1"/>
    <col min="14084" max="14084" width="4.85546875" customWidth="1"/>
    <col min="14085" max="14085" width="2.28515625" customWidth="1"/>
    <col min="14086" max="14091" width="1.7109375" customWidth="1"/>
    <col min="14092" max="14092" width="16.5703125" customWidth="1"/>
    <col min="14093" max="14093" width="23.42578125" customWidth="1"/>
    <col min="14094" max="14094" width="1.140625" customWidth="1"/>
    <col min="14095" max="14095" width="17.7109375" customWidth="1"/>
    <col min="14096" max="14096" width="1.7109375" customWidth="1"/>
    <col min="14097" max="14097" width="16.5703125" customWidth="1"/>
    <col min="14098" max="14099" width="18.28515625" customWidth="1"/>
    <col min="14100" max="14100" width="17.7109375" customWidth="1"/>
    <col min="14101" max="14101" width="1.140625" customWidth="1"/>
    <col min="14102" max="14102" width="5.7109375" customWidth="1"/>
    <col min="14103" max="14334" width="6.85546875" customWidth="1"/>
    <col min="14335" max="14335" width="8" customWidth="1"/>
    <col min="14336" max="14337" width="1.140625" customWidth="1"/>
    <col min="14338" max="14338" width="6.28515625" customWidth="1"/>
    <col min="14339" max="14339" width="1.42578125" customWidth="1"/>
    <col min="14340" max="14340" width="4.85546875" customWidth="1"/>
    <col min="14341" max="14341" width="2.28515625" customWidth="1"/>
    <col min="14342" max="14347" width="1.7109375" customWidth="1"/>
    <col min="14348" max="14348" width="16.5703125" customWidth="1"/>
    <col min="14349" max="14349" width="23.42578125" customWidth="1"/>
    <col min="14350" max="14350" width="1.140625" customWidth="1"/>
    <col min="14351" max="14351" width="17.7109375" customWidth="1"/>
    <col min="14352" max="14352" width="1.7109375" customWidth="1"/>
    <col min="14353" max="14353" width="16.5703125" customWidth="1"/>
    <col min="14354" max="14355" width="18.28515625" customWidth="1"/>
    <col min="14356" max="14356" width="17.7109375" customWidth="1"/>
    <col min="14357" max="14357" width="1.140625" customWidth="1"/>
    <col min="14358" max="14358" width="5.7109375" customWidth="1"/>
    <col min="14359" max="14590" width="6.85546875" customWidth="1"/>
    <col min="14591" max="14591" width="8" customWidth="1"/>
    <col min="14592" max="14593" width="1.140625" customWidth="1"/>
    <col min="14594" max="14594" width="6.28515625" customWidth="1"/>
    <col min="14595" max="14595" width="1.42578125" customWidth="1"/>
    <col min="14596" max="14596" width="4.85546875" customWidth="1"/>
    <col min="14597" max="14597" width="2.28515625" customWidth="1"/>
    <col min="14598" max="14603" width="1.7109375" customWidth="1"/>
    <col min="14604" max="14604" width="16.5703125" customWidth="1"/>
    <col min="14605" max="14605" width="23.42578125" customWidth="1"/>
    <col min="14606" max="14606" width="1.140625" customWidth="1"/>
    <col min="14607" max="14607" width="17.7109375" customWidth="1"/>
    <col min="14608" max="14608" width="1.7109375" customWidth="1"/>
    <col min="14609" max="14609" width="16.5703125" customWidth="1"/>
    <col min="14610" max="14611" width="18.28515625" customWidth="1"/>
    <col min="14612" max="14612" width="17.7109375" customWidth="1"/>
    <col min="14613" max="14613" width="1.140625" customWidth="1"/>
    <col min="14614" max="14614" width="5.7109375" customWidth="1"/>
    <col min="14615" max="14846" width="6.85546875" customWidth="1"/>
    <col min="14847" max="14847" width="8" customWidth="1"/>
    <col min="14848" max="14849" width="1.140625" customWidth="1"/>
    <col min="14850" max="14850" width="6.28515625" customWidth="1"/>
    <col min="14851" max="14851" width="1.42578125" customWidth="1"/>
    <col min="14852" max="14852" width="4.85546875" customWidth="1"/>
    <col min="14853" max="14853" width="2.28515625" customWidth="1"/>
    <col min="14854" max="14859" width="1.7109375" customWidth="1"/>
    <col min="14860" max="14860" width="16.5703125" customWidth="1"/>
    <col min="14861" max="14861" width="23.42578125" customWidth="1"/>
    <col min="14862" max="14862" width="1.140625" customWidth="1"/>
    <col min="14863" max="14863" width="17.7109375" customWidth="1"/>
    <col min="14864" max="14864" width="1.7109375" customWidth="1"/>
    <col min="14865" max="14865" width="16.5703125" customWidth="1"/>
    <col min="14866" max="14867" width="18.28515625" customWidth="1"/>
    <col min="14868" max="14868" width="17.7109375" customWidth="1"/>
    <col min="14869" max="14869" width="1.140625" customWidth="1"/>
    <col min="14870" max="14870" width="5.7109375" customWidth="1"/>
    <col min="14871" max="15102" width="6.85546875" customWidth="1"/>
    <col min="15103" max="15103" width="8" customWidth="1"/>
    <col min="15104" max="15105" width="1.140625" customWidth="1"/>
    <col min="15106" max="15106" width="6.28515625" customWidth="1"/>
    <col min="15107" max="15107" width="1.42578125" customWidth="1"/>
    <col min="15108" max="15108" width="4.85546875" customWidth="1"/>
    <col min="15109" max="15109" width="2.28515625" customWidth="1"/>
    <col min="15110" max="15115" width="1.7109375" customWidth="1"/>
    <col min="15116" max="15116" width="16.5703125" customWidth="1"/>
    <col min="15117" max="15117" width="23.42578125" customWidth="1"/>
    <col min="15118" max="15118" width="1.140625" customWidth="1"/>
    <col min="15119" max="15119" width="17.7109375" customWidth="1"/>
    <col min="15120" max="15120" width="1.7109375" customWidth="1"/>
    <col min="15121" max="15121" width="16.5703125" customWidth="1"/>
    <col min="15122" max="15123" width="18.28515625" customWidth="1"/>
    <col min="15124" max="15124" width="17.7109375" customWidth="1"/>
    <col min="15125" max="15125" width="1.140625" customWidth="1"/>
    <col min="15126" max="15126" width="5.7109375" customWidth="1"/>
    <col min="15127" max="15358" width="6.85546875" customWidth="1"/>
    <col min="15359" max="15359" width="8" customWidth="1"/>
    <col min="15360" max="15361" width="1.140625" customWidth="1"/>
    <col min="15362" max="15362" width="6.28515625" customWidth="1"/>
    <col min="15363" max="15363" width="1.42578125" customWidth="1"/>
    <col min="15364" max="15364" width="4.85546875" customWidth="1"/>
    <col min="15365" max="15365" width="2.28515625" customWidth="1"/>
    <col min="15366" max="15371" width="1.7109375" customWidth="1"/>
    <col min="15372" max="15372" width="16.5703125" customWidth="1"/>
    <col min="15373" max="15373" width="23.42578125" customWidth="1"/>
    <col min="15374" max="15374" width="1.140625" customWidth="1"/>
    <col min="15375" max="15375" width="17.7109375" customWidth="1"/>
    <col min="15376" max="15376" width="1.7109375" customWidth="1"/>
    <col min="15377" max="15377" width="16.5703125" customWidth="1"/>
    <col min="15378" max="15379" width="18.28515625" customWidth="1"/>
    <col min="15380" max="15380" width="17.7109375" customWidth="1"/>
    <col min="15381" max="15381" width="1.140625" customWidth="1"/>
    <col min="15382" max="15382" width="5.7109375" customWidth="1"/>
    <col min="15383" max="15614" width="6.85546875" customWidth="1"/>
    <col min="15615" max="15615" width="8" customWidth="1"/>
    <col min="15616" max="15617" width="1.140625" customWidth="1"/>
    <col min="15618" max="15618" width="6.28515625" customWidth="1"/>
    <col min="15619" max="15619" width="1.42578125" customWidth="1"/>
    <col min="15620" max="15620" width="4.85546875" customWidth="1"/>
    <col min="15621" max="15621" width="2.28515625" customWidth="1"/>
    <col min="15622" max="15627" width="1.7109375" customWidth="1"/>
    <col min="15628" max="15628" width="16.5703125" customWidth="1"/>
    <col min="15629" max="15629" width="23.42578125" customWidth="1"/>
    <col min="15630" max="15630" width="1.140625" customWidth="1"/>
    <col min="15631" max="15631" width="17.7109375" customWidth="1"/>
    <col min="15632" max="15632" width="1.7109375" customWidth="1"/>
    <col min="15633" max="15633" width="16.5703125" customWidth="1"/>
    <col min="15634" max="15635" width="18.28515625" customWidth="1"/>
    <col min="15636" max="15636" width="17.7109375" customWidth="1"/>
    <col min="15637" max="15637" width="1.140625" customWidth="1"/>
    <col min="15638" max="15638" width="5.7109375" customWidth="1"/>
    <col min="15639" max="15870" width="6.85546875" customWidth="1"/>
    <col min="15871" max="15871" width="8" customWidth="1"/>
    <col min="15872" max="15873" width="1.140625" customWidth="1"/>
    <col min="15874" max="15874" width="6.28515625" customWidth="1"/>
    <col min="15875" max="15875" width="1.42578125" customWidth="1"/>
    <col min="15876" max="15876" width="4.85546875" customWidth="1"/>
    <col min="15877" max="15877" width="2.28515625" customWidth="1"/>
    <col min="15878" max="15883" width="1.7109375" customWidth="1"/>
    <col min="15884" max="15884" width="16.5703125" customWidth="1"/>
    <col min="15885" max="15885" width="23.42578125" customWidth="1"/>
    <col min="15886" max="15886" width="1.140625" customWidth="1"/>
    <col min="15887" max="15887" width="17.7109375" customWidth="1"/>
    <col min="15888" max="15888" width="1.7109375" customWidth="1"/>
    <col min="15889" max="15889" width="16.5703125" customWidth="1"/>
    <col min="15890" max="15891" width="18.28515625" customWidth="1"/>
    <col min="15892" max="15892" width="17.7109375" customWidth="1"/>
    <col min="15893" max="15893" width="1.140625" customWidth="1"/>
    <col min="15894" max="15894" width="5.7109375" customWidth="1"/>
    <col min="15895" max="16126" width="6.85546875" customWidth="1"/>
    <col min="16127" max="16127" width="8" customWidth="1"/>
    <col min="16128" max="16129" width="1.140625" customWidth="1"/>
    <col min="16130" max="16130" width="6.28515625" customWidth="1"/>
    <col min="16131" max="16131" width="1.42578125" customWidth="1"/>
    <col min="16132" max="16132" width="4.85546875" customWidth="1"/>
    <col min="16133" max="16133" width="2.28515625" customWidth="1"/>
    <col min="16134" max="16139" width="1.7109375" customWidth="1"/>
    <col min="16140" max="16140" width="16.5703125" customWidth="1"/>
    <col min="16141" max="16141" width="23.42578125" customWidth="1"/>
    <col min="16142" max="16142" width="1.140625" customWidth="1"/>
    <col min="16143" max="16143" width="17.7109375" customWidth="1"/>
    <col min="16144" max="16144" width="1.7109375" customWidth="1"/>
    <col min="16145" max="16145" width="16.5703125" customWidth="1"/>
    <col min="16146" max="16147" width="18.28515625" customWidth="1"/>
    <col min="16148" max="16148" width="17.7109375" customWidth="1"/>
    <col min="16149" max="16149" width="1.140625" customWidth="1"/>
    <col min="16150" max="16150" width="5.7109375" customWidth="1"/>
    <col min="16151" max="16384" width="6.85546875" customWidth="1"/>
  </cols>
  <sheetData>
    <row r="1" spans="1:47" ht="16.5" customHeight="1">
      <c r="D1" s="333" t="s">
        <v>0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2"/>
    </row>
    <row r="2" spans="1:47" ht="20.25" customHeight="1">
      <c r="D2" s="334" t="s">
        <v>1</v>
      </c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"/>
    </row>
    <row r="3" spans="1:47" ht="36.6" customHeight="1">
      <c r="D3" s="335" t="s">
        <v>215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4"/>
    </row>
    <row r="4" spans="1:47" ht="13.5" customHeight="1">
      <c r="C4" s="313" t="s">
        <v>2</v>
      </c>
      <c r="D4" s="313"/>
      <c r="E4" s="313"/>
      <c r="F4" s="313"/>
      <c r="G4" s="313"/>
      <c r="H4" s="313"/>
      <c r="I4" s="5"/>
      <c r="J4" s="6" t="s">
        <v>3</v>
      </c>
      <c r="K4" s="305" t="s">
        <v>4</v>
      </c>
      <c r="L4" s="305"/>
      <c r="M4" s="305"/>
      <c r="N4" s="305"/>
      <c r="O4" s="319" t="s">
        <v>5</v>
      </c>
      <c r="P4" s="319"/>
      <c r="Q4" s="319"/>
      <c r="R4" s="319"/>
      <c r="S4" s="11"/>
    </row>
    <row r="5" spans="1:47" ht="13.5" customHeight="1">
      <c r="C5" s="313" t="s">
        <v>6</v>
      </c>
      <c r="D5" s="313"/>
      <c r="E5" s="313"/>
      <c r="F5" s="313"/>
      <c r="G5" s="313"/>
      <c r="H5" s="313"/>
      <c r="I5" s="5"/>
      <c r="J5" s="6" t="s">
        <v>3</v>
      </c>
      <c r="K5" s="305" t="s">
        <v>7</v>
      </c>
      <c r="L5" s="305"/>
      <c r="M5" s="305"/>
      <c r="N5" s="305"/>
      <c r="O5" s="319" t="s">
        <v>8</v>
      </c>
      <c r="P5" s="319"/>
      <c r="Q5" s="319"/>
      <c r="R5" s="319"/>
      <c r="S5" s="11"/>
    </row>
    <row r="6" spans="1:47" ht="13.5" customHeight="1">
      <c r="C6" s="313" t="s">
        <v>9</v>
      </c>
      <c r="D6" s="313"/>
      <c r="E6" s="313"/>
      <c r="F6" s="313"/>
      <c r="G6" s="313"/>
      <c r="H6" s="313"/>
      <c r="I6" s="5"/>
      <c r="J6" s="6" t="s">
        <v>3</v>
      </c>
      <c r="K6" s="305" t="s">
        <v>10</v>
      </c>
      <c r="L6" s="305"/>
      <c r="M6" s="305"/>
      <c r="N6" s="305"/>
      <c r="O6" s="319" t="s">
        <v>8</v>
      </c>
      <c r="P6" s="319"/>
      <c r="Q6" s="319"/>
      <c r="R6" s="319"/>
      <c r="S6" s="11"/>
    </row>
    <row r="7" spans="1:47" ht="13.5" customHeight="1">
      <c r="C7" s="9"/>
      <c r="D7" s="9"/>
      <c r="E7" s="9"/>
      <c r="F7" s="5"/>
      <c r="G7" s="5"/>
      <c r="H7" s="5"/>
      <c r="I7" s="5"/>
      <c r="J7" s="6"/>
      <c r="K7" s="10"/>
      <c r="L7" s="10"/>
      <c r="M7" s="10"/>
      <c r="N7" s="10"/>
      <c r="O7" s="11"/>
      <c r="P7" s="12"/>
      <c r="Q7" s="13"/>
      <c r="R7" s="12"/>
      <c r="S7" s="12"/>
    </row>
    <row r="8" spans="1:47" s="17" customFormat="1" ht="25.5" customHeight="1">
      <c r="A8" s="330" t="s">
        <v>11</v>
      </c>
      <c r="B8" s="330"/>
      <c r="C8" s="330"/>
      <c r="D8" s="330"/>
      <c r="E8" s="330"/>
      <c r="F8" s="331" t="s">
        <v>12</v>
      </c>
      <c r="G8" s="331"/>
      <c r="H8" s="331"/>
      <c r="I8" s="331"/>
      <c r="J8" s="331"/>
      <c r="K8" s="331"/>
      <c r="L8" s="331"/>
      <c r="M8" s="331"/>
      <c r="N8" s="331"/>
      <c r="O8" s="331"/>
      <c r="P8" s="14" t="s">
        <v>13</v>
      </c>
      <c r="Q8" s="15" t="s">
        <v>14</v>
      </c>
      <c r="R8" s="14" t="s">
        <v>15</v>
      </c>
      <c r="S8" s="14"/>
      <c r="T8" s="331" t="s">
        <v>16</v>
      </c>
      <c r="U8" s="331"/>
      <c r="V8" s="331"/>
      <c r="W8" s="331"/>
      <c r="X8" s="331"/>
      <c r="Y8" s="331"/>
      <c r="Z8" s="331"/>
      <c r="AA8" s="16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s="17" customFormat="1" ht="12.95" customHeight="1">
      <c r="A9" s="330"/>
      <c r="B9" s="330"/>
      <c r="C9" s="330"/>
      <c r="D9" s="330"/>
      <c r="E9" s="330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4" t="s">
        <v>17</v>
      </c>
      <c r="Q9" s="15" t="s">
        <v>17</v>
      </c>
      <c r="R9" s="14" t="s">
        <v>17</v>
      </c>
      <c r="S9" s="14" t="s">
        <v>216</v>
      </c>
      <c r="T9" s="331"/>
      <c r="U9" s="331"/>
      <c r="V9" s="331"/>
      <c r="W9" s="331"/>
      <c r="X9" s="331"/>
      <c r="Y9" s="331"/>
      <c r="Z9" s="331"/>
      <c r="AA9" s="16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s="17" customFormat="1" ht="15" customHeight="1">
      <c r="A10" s="330">
        <v>1</v>
      </c>
      <c r="B10" s="330"/>
      <c r="C10" s="330"/>
      <c r="D10" s="330"/>
      <c r="E10" s="330"/>
      <c r="F10" s="332">
        <v>2</v>
      </c>
      <c r="G10" s="332"/>
      <c r="H10" s="332"/>
      <c r="I10" s="332"/>
      <c r="J10" s="332"/>
      <c r="K10" s="332"/>
      <c r="L10" s="332"/>
      <c r="M10" s="332"/>
      <c r="N10" s="332"/>
      <c r="O10" s="332"/>
      <c r="P10" s="18">
        <v>3</v>
      </c>
      <c r="Q10" s="15">
        <v>4</v>
      </c>
      <c r="R10" s="14">
        <v>5</v>
      </c>
      <c r="S10" s="14"/>
      <c r="T10" s="332">
        <v>6</v>
      </c>
      <c r="U10" s="332"/>
      <c r="V10" s="332"/>
      <c r="W10" s="332"/>
      <c r="X10" s="332"/>
      <c r="Y10" s="332"/>
      <c r="Z10" s="332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7" ht="15" customHeight="1">
      <c r="A11" s="19"/>
      <c r="B11" s="20"/>
      <c r="C11" s="20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23"/>
      <c r="R11" s="22"/>
      <c r="S11" s="180"/>
      <c r="T11" s="24"/>
      <c r="U11" s="25"/>
      <c r="V11" s="25"/>
      <c r="W11" s="25"/>
      <c r="X11" s="26"/>
      <c r="Y11" s="26"/>
      <c r="Z11" s="27"/>
    </row>
    <row r="12" spans="1:47" s="35" customFormat="1" ht="15" customHeight="1">
      <c r="A12" s="28"/>
      <c r="B12" s="1"/>
      <c r="C12" s="305" t="s">
        <v>18</v>
      </c>
      <c r="D12" s="305"/>
      <c r="E12" s="306"/>
      <c r="F12" s="329" t="s">
        <v>19</v>
      </c>
      <c r="G12" s="329"/>
      <c r="H12" s="329"/>
      <c r="I12" s="329"/>
      <c r="J12" s="329"/>
      <c r="K12" s="329"/>
      <c r="L12" s="329"/>
      <c r="M12" s="329"/>
      <c r="N12" s="329"/>
      <c r="O12" s="329"/>
      <c r="P12" s="36">
        <f>P13+P393+P406+P437</f>
        <v>3628184000</v>
      </c>
      <c r="Q12" s="36">
        <f>Q13+Q393+Q406+Q437</f>
        <v>3513464785</v>
      </c>
      <c r="R12" s="29">
        <f>P12-Q12</f>
        <v>114719215</v>
      </c>
      <c r="S12" s="202">
        <f>Q12/P12*100</f>
        <v>96.838109230402864</v>
      </c>
      <c r="T12" s="30"/>
      <c r="U12" s="31"/>
      <c r="V12" s="31"/>
      <c r="W12" s="31"/>
      <c r="X12" s="32"/>
      <c r="Y12" s="32"/>
      <c r="Z12" s="33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s="35" customFormat="1" ht="15" customHeight="1">
      <c r="A13" s="28"/>
      <c r="B13" s="1"/>
      <c r="C13" s="305" t="s">
        <v>20</v>
      </c>
      <c r="D13" s="305"/>
      <c r="E13" s="306"/>
      <c r="F13" s="329" t="s">
        <v>21</v>
      </c>
      <c r="G13" s="329"/>
      <c r="H13" s="329"/>
      <c r="I13" s="329"/>
      <c r="J13" s="329"/>
      <c r="K13" s="329"/>
      <c r="L13" s="329"/>
      <c r="M13" s="329"/>
      <c r="N13" s="329"/>
      <c r="O13" s="329"/>
      <c r="P13" s="36">
        <f>P14+P394+P407+P438</f>
        <v>3628184000</v>
      </c>
      <c r="Q13" s="36">
        <f>Q14+Q394+Q407+Q438</f>
        <v>3513464785</v>
      </c>
      <c r="R13" s="36">
        <f>P13-Q13</f>
        <v>114719215</v>
      </c>
      <c r="S13" s="181"/>
      <c r="T13" s="30"/>
      <c r="U13" s="31"/>
      <c r="V13" s="31"/>
      <c r="W13" s="31"/>
      <c r="X13" s="32"/>
      <c r="Y13" s="32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 ht="29.1" customHeight="1">
      <c r="A14" s="28"/>
      <c r="E14" s="37"/>
      <c r="G14" s="323" t="s">
        <v>22</v>
      </c>
      <c r="H14" s="323"/>
      <c r="I14" s="323"/>
      <c r="J14" s="323"/>
      <c r="K14" s="323"/>
      <c r="L14" s="323"/>
      <c r="M14" s="323"/>
      <c r="N14" s="323"/>
      <c r="O14" s="324"/>
      <c r="P14" s="38">
        <v>2419684000</v>
      </c>
      <c r="Q14" s="38">
        <f>Q18+Q93+Q108+Q138+Q282+Q312+Q324+Q347+Q386</f>
        <v>2363260785</v>
      </c>
      <c r="R14" s="38">
        <f>R18+R93+R108+R138+R282+R312+R324+R347+R386</f>
        <v>15997715</v>
      </c>
      <c r="S14" s="182"/>
      <c r="T14" s="39"/>
      <c r="U14" s="40"/>
      <c r="V14" s="40"/>
      <c r="W14" s="40"/>
      <c r="Y14" s="8"/>
      <c r="Z14" s="41"/>
    </row>
    <row r="15" spans="1:47" s="35" customFormat="1" ht="15" customHeight="1">
      <c r="A15" s="28"/>
      <c r="B15" s="1"/>
      <c r="C15" s="1" t="s">
        <v>23</v>
      </c>
      <c r="D15" s="1"/>
      <c r="E15" s="37"/>
      <c r="F15" s="34"/>
      <c r="G15" s="34"/>
      <c r="H15" s="42" t="s">
        <v>24</v>
      </c>
      <c r="I15" s="42"/>
      <c r="J15" s="34"/>
      <c r="K15" s="42"/>
      <c r="L15" s="42"/>
      <c r="M15" s="42"/>
      <c r="N15" s="42"/>
      <c r="O15" s="34"/>
      <c r="P15" s="49">
        <v>1925867000</v>
      </c>
      <c r="Q15" s="61">
        <v>1907001104</v>
      </c>
      <c r="R15" s="43">
        <f>P15-Q15</f>
        <v>18865896</v>
      </c>
      <c r="S15" s="183">
        <v>99.405088450316015</v>
      </c>
      <c r="T15" s="44"/>
      <c r="U15" s="31"/>
      <c r="V15" s="31"/>
      <c r="W15" s="31"/>
      <c r="X15" s="32"/>
      <c r="Y15" s="32"/>
      <c r="Z15" s="33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s="35" customFormat="1" ht="15" customHeight="1">
      <c r="A16" s="28"/>
      <c r="B16" s="1"/>
      <c r="C16" s="305" t="s">
        <v>25</v>
      </c>
      <c r="D16" s="305"/>
      <c r="E16" s="306"/>
      <c r="F16" s="34"/>
      <c r="G16" s="34"/>
      <c r="H16" s="45"/>
      <c r="I16" s="46" t="s">
        <v>26</v>
      </c>
      <c r="J16" s="34"/>
      <c r="K16" s="45"/>
      <c r="L16" s="45"/>
      <c r="M16" s="42"/>
      <c r="N16" s="42"/>
      <c r="O16" s="34"/>
      <c r="P16" s="49">
        <v>1925867000</v>
      </c>
      <c r="Q16" s="61">
        <v>1907001104</v>
      </c>
      <c r="R16" s="47">
        <f>R17</f>
        <v>18865896</v>
      </c>
      <c r="S16" s="202">
        <f>Q16/P16*100</f>
        <v>99.020394658613498</v>
      </c>
      <c r="T16" s="44"/>
      <c r="U16" s="31"/>
      <c r="V16" s="31"/>
      <c r="W16" s="31"/>
      <c r="X16" s="32"/>
      <c r="Y16" s="32"/>
      <c r="Z16" s="33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</row>
    <row r="17" spans="1:47" s="35" customFormat="1" ht="15" customHeight="1">
      <c r="A17" s="28"/>
      <c r="B17" s="1"/>
      <c r="C17" s="305"/>
      <c r="D17" s="305"/>
      <c r="E17" s="306"/>
      <c r="F17" s="34"/>
      <c r="G17" s="34"/>
      <c r="H17" s="34"/>
      <c r="I17" s="34"/>
      <c r="J17" s="327" t="s">
        <v>27</v>
      </c>
      <c r="K17" s="327"/>
      <c r="L17" s="327"/>
      <c r="M17" s="327"/>
      <c r="N17" s="327"/>
      <c r="O17" s="327"/>
      <c r="P17" s="49">
        <v>1925867000</v>
      </c>
      <c r="Q17" s="61">
        <v>1907001104</v>
      </c>
      <c r="R17" s="48">
        <f>R18+R70</f>
        <v>18865896</v>
      </c>
      <c r="S17" s="202">
        <f>Q17/P17*100</f>
        <v>99.020394658613498</v>
      </c>
      <c r="T17" s="44"/>
      <c r="U17" s="31"/>
      <c r="V17" s="31"/>
      <c r="W17" s="31"/>
      <c r="X17" s="32"/>
      <c r="Y17" s="32"/>
      <c r="Z17" s="33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s="35" customFormat="1" ht="15" customHeight="1">
      <c r="A18" s="28"/>
      <c r="B18" s="1"/>
      <c r="C18" s="305" t="s">
        <v>28</v>
      </c>
      <c r="D18" s="305"/>
      <c r="E18" s="306"/>
      <c r="F18" s="34"/>
      <c r="G18" s="34"/>
      <c r="H18" s="34"/>
      <c r="I18" s="34"/>
      <c r="J18" s="34"/>
      <c r="K18" s="328" t="s">
        <v>29</v>
      </c>
      <c r="L18" s="328"/>
      <c r="M18" s="328"/>
      <c r="N18" s="328"/>
      <c r="O18" s="328"/>
      <c r="P18" s="49">
        <v>1925867000</v>
      </c>
      <c r="Q18" s="61">
        <v>1907001104</v>
      </c>
      <c r="R18" s="49">
        <f>SUM(R19:R65)</f>
        <v>6747396</v>
      </c>
      <c r="S18" s="184"/>
      <c r="T18" s="44"/>
      <c r="U18" s="31"/>
      <c r="V18" s="31"/>
      <c r="W18" s="31"/>
      <c r="X18" s="32"/>
      <c r="Y18" s="32"/>
      <c r="Z18" s="33"/>
      <c r="AA18" s="34"/>
      <c r="AB18" s="34"/>
      <c r="AC18" s="50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s="35" customFormat="1" ht="15" customHeight="1">
      <c r="A19" s="28"/>
      <c r="B19" s="1"/>
      <c r="C19" s="305" t="s">
        <v>30</v>
      </c>
      <c r="D19" s="305"/>
      <c r="E19" s="306"/>
      <c r="F19" s="34"/>
      <c r="G19" s="34"/>
      <c r="H19" s="34"/>
      <c r="I19" s="34"/>
      <c r="J19" s="34"/>
      <c r="K19" s="34"/>
      <c r="L19" s="328" t="s">
        <v>31</v>
      </c>
      <c r="M19" s="328"/>
      <c r="N19" s="328"/>
      <c r="O19" s="328"/>
      <c r="P19" s="51">
        <v>832119000</v>
      </c>
      <c r="Q19" s="52">
        <v>827736031</v>
      </c>
      <c r="R19" s="53">
        <v>4382969</v>
      </c>
      <c r="S19" s="202">
        <f>Q19/P19*100</f>
        <v>99.47327617804666</v>
      </c>
      <c r="T19" s="169" t="s">
        <v>32</v>
      </c>
      <c r="U19" s="170">
        <v>1</v>
      </c>
      <c r="V19" s="171" t="s">
        <v>33</v>
      </c>
      <c r="W19" s="172">
        <v>170798600</v>
      </c>
      <c r="X19" s="173">
        <v>170798600</v>
      </c>
      <c r="Y19" s="54"/>
      <c r="Z19" s="55"/>
      <c r="AA19" s="56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s="35" customFormat="1" ht="15" customHeight="1">
      <c r="A20" s="28"/>
      <c r="B20" s="1"/>
      <c r="C20" s="10"/>
      <c r="D20" s="10"/>
      <c r="E20" s="57"/>
      <c r="F20" s="34"/>
      <c r="G20" s="34"/>
      <c r="H20" s="34"/>
      <c r="I20" s="34"/>
      <c r="J20" s="34"/>
      <c r="K20" s="34"/>
      <c r="L20" s="58"/>
      <c r="M20" s="58"/>
      <c r="N20" s="58"/>
      <c r="O20" s="58"/>
      <c r="P20" s="51"/>
      <c r="Q20" s="52"/>
      <c r="R20" s="53"/>
      <c r="S20" s="184"/>
      <c r="T20" s="169" t="s">
        <v>36</v>
      </c>
      <c r="U20" s="170">
        <v>1</v>
      </c>
      <c r="V20" s="171" t="s">
        <v>33</v>
      </c>
      <c r="W20" s="172">
        <v>597395400</v>
      </c>
      <c r="X20" s="173">
        <v>597395400</v>
      </c>
      <c r="Y20" s="54"/>
      <c r="Z20" s="55"/>
      <c r="AA20" s="56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5" customHeight="1" thickBot="1">
      <c r="A21" s="28"/>
      <c r="C21" s="10"/>
      <c r="D21" s="10"/>
      <c r="E21" s="57"/>
      <c r="L21" s="59"/>
      <c r="M21" s="59"/>
      <c r="N21" s="59"/>
      <c r="O21" s="59"/>
      <c r="P21" s="60"/>
      <c r="R21" s="62"/>
      <c r="S21" s="185"/>
      <c r="T21" s="169" t="s">
        <v>37</v>
      </c>
      <c r="U21" s="170">
        <v>1</v>
      </c>
      <c r="V21" s="171" t="s">
        <v>33</v>
      </c>
      <c r="W21" s="172">
        <v>59542031</v>
      </c>
      <c r="X21" s="174">
        <v>59542031</v>
      </c>
      <c r="Y21" s="54"/>
      <c r="Z21" s="63"/>
      <c r="AA21" s="56"/>
    </row>
    <row r="22" spans="1:47" ht="15" customHeight="1" thickTop="1">
      <c r="A22" s="28"/>
      <c r="C22" s="10"/>
      <c r="D22" s="10"/>
      <c r="E22" s="57"/>
      <c r="L22" s="59"/>
      <c r="M22" s="59"/>
      <c r="N22" s="59"/>
      <c r="O22" s="59"/>
      <c r="P22" s="60"/>
      <c r="Q22" s="61"/>
      <c r="R22" s="62"/>
      <c r="S22" s="185"/>
      <c r="T22" s="175"/>
      <c r="U22" s="176"/>
      <c r="V22" s="176"/>
      <c r="W22" s="177"/>
      <c r="X22" s="178">
        <v>827736031</v>
      </c>
      <c r="Y22" s="65"/>
      <c r="Z22" s="66"/>
      <c r="AA22" s="65"/>
    </row>
    <row r="23" spans="1:47" ht="15" customHeight="1">
      <c r="A23" s="28"/>
      <c r="C23" s="10"/>
      <c r="D23" s="10"/>
      <c r="E23" s="57"/>
      <c r="L23" s="59"/>
      <c r="M23" s="59"/>
      <c r="N23" s="59"/>
      <c r="O23" s="59"/>
      <c r="P23" s="60"/>
      <c r="Q23" s="61"/>
      <c r="R23" s="62"/>
      <c r="S23" s="185"/>
      <c r="T23" s="64"/>
      <c r="U23" s="40"/>
      <c r="V23" s="40"/>
      <c r="W23" s="40"/>
      <c r="X23" s="65"/>
      <c r="Y23" s="65"/>
      <c r="Z23" s="66"/>
      <c r="AA23" s="65"/>
    </row>
    <row r="24" spans="1:47" ht="15" customHeight="1">
      <c r="A24" s="28"/>
      <c r="C24" s="305" t="s">
        <v>30</v>
      </c>
      <c r="D24" s="305"/>
      <c r="E24" s="306"/>
      <c r="L24" s="307" t="s">
        <v>38</v>
      </c>
      <c r="M24" s="307"/>
      <c r="N24" s="307"/>
      <c r="O24" s="307"/>
      <c r="P24" s="201">
        <v>92877000</v>
      </c>
      <c r="Q24" s="202">
        <v>92324464</v>
      </c>
      <c r="R24" s="202">
        <f>P24-Q24</f>
        <v>552536</v>
      </c>
      <c r="S24" s="202">
        <f>Q24/P24*100</f>
        <v>99.405088450316015</v>
      </c>
      <c r="T24" s="203" t="s">
        <v>32</v>
      </c>
      <c r="U24" s="170">
        <v>1</v>
      </c>
      <c r="V24" s="171" t="s">
        <v>33</v>
      </c>
      <c r="W24" s="172">
        <v>23911804</v>
      </c>
      <c r="X24" s="173">
        <v>23911804</v>
      </c>
      <c r="Y24" s="54"/>
      <c r="Z24" s="55"/>
      <c r="AA24" s="56"/>
    </row>
    <row r="25" spans="1:47" ht="15" customHeight="1">
      <c r="A25" s="28"/>
      <c r="C25" s="10"/>
      <c r="D25" s="10"/>
      <c r="E25" s="57"/>
      <c r="L25" s="59"/>
      <c r="M25" s="59"/>
      <c r="N25" s="59"/>
      <c r="O25" s="59"/>
      <c r="P25" s="201"/>
      <c r="Q25" s="202"/>
      <c r="R25" s="202"/>
      <c r="S25" s="202"/>
      <c r="T25" s="203" t="s">
        <v>36</v>
      </c>
      <c r="U25" s="170">
        <v>1</v>
      </c>
      <c r="V25" s="171" t="s">
        <v>33</v>
      </c>
      <c r="W25" s="179">
        <v>59088360</v>
      </c>
      <c r="X25" s="173">
        <v>59088360</v>
      </c>
      <c r="Y25" s="54"/>
      <c r="Z25" s="55"/>
      <c r="AA25" s="56"/>
    </row>
    <row r="26" spans="1:47" ht="15" customHeight="1" thickBot="1">
      <c r="A26" s="28"/>
      <c r="C26" s="10"/>
      <c r="D26" s="10"/>
      <c r="E26" s="57"/>
      <c r="L26" s="59"/>
      <c r="M26" s="59"/>
      <c r="N26" s="59"/>
      <c r="O26" s="59"/>
      <c r="P26" s="201"/>
      <c r="Q26" s="202"/>
      <c r="R26" s="202"/>
      <c r="S26" s="202"/>
      <c r="T26" s="203" t="s">
        <v>37</v>
      </c>
      <c r="U26" s="170">
        <v>1</v>
      </c>
      <c r="V26" s="171" t="s">
        <v>33</v>
      </c>
      <c r="W26" s="172">
        <v>5126390</v>
      </c>
      <c r="X26" s="174">
        <v>9324300</v>
      </c>
      <c r="Y26" s="54"/>
      <c r="Z26" s="63"/>
      <c r="AA26" s="56"/>
    </row>
    <row r="27" spans="1:47" ht="15" customHeight="1" thickTop="1">
      <c r="A27" s="28"/>
      <c r="C27" s="10"/>
      <c r="D27" s="10"/>
      <c r="E27" s="57"/>
      <c r="L27" s="59"/>
      <c r="M27" s="59"/>
      <c r="N27" s="59"/>
      <c r="O27" s="59"/>
      <c r="P27" s="201"/>
      <c r="Q27" s="202"/>
      <c r="R27" s="202"/>
      <c r="S27" s="202"/>
      <c r="T27" s="204"/>
      <c r="U27" s="176"/>
      <c r="V27" s="176"/>
      <c r="W27" s="177"/>
      <c r="X27" s="178">
        <v>92324464</v>
      </c>
      <c r="Y27" s="65"/>
      <c r="Z27" s="66"/>
      <c r="AA27" s="65"/>
      <c r="AC27" s="67"/>
    </row>
    <row r="28" spans="1:47" ht="15" customHeight="1">
      <c r="A28" s="28"/>
      <c r="C28" s="10"/>
      <c r="D28" s="10"/>
      <c r="E28" s="57"/>
      <c r="L28" s="59"/>
      <c r="M28" s="59"/>
      <c r="N28" s="59"/>
      <c r="O28" s="59"/>
      <c r="P28" s="205"/>
      <c r="Q28" s="206"/>
      <c r="R28" s="205"/>
      <c r="S28" s="207"/>
      <c r="T28" s="208"/>
      <c r="U28" s="40"/>
      <c r="V28" s="40"/>
      <c r="W28" s="40"/>
      <c r="X28" s="65"/>
      <c r="Y28" s="65"/>
      <c r="Z28" s="66"/>
      <c r="AA28" s="65"/>
      <c r="AC28" s="50"/>
    </row>
    <row r="29" spans="1:47" ht="15" customHeight="1">
      <c r="A29" s="28"/>
      <c r="C29" s="305" t="s">
        <v>30</v>
      </c>
      <c r="D29" s="305"/>
      <c r="E29" s="306"/>
      <c r="L29" s="307" t="s">
        <v>39</v>
      </c>
      <c r="M29" s="307"/>
      <c r="N29" s="307"/>
      <c r="O29" s="307"/>
      <c r="P29" s="168">
        <v>82433000</v>
      </c>
      <c r="Q29" s="193">
        <v>81900000</v>
      </c>
      <c r="R29" s="202">
        <f>P29-Q29</f>
        <v>533000</v>
      </c>
      <c r="S29" s="202">
        <f>Q29/P29*100</f>
        <v>99.353414287967198</v>
      </c>
      <c r="T29" s="203" t="s">
        <v>32</v>
      </c>
      <c r="U29" s="170">
        <v>1</v>
      </c>
      <c r="V29" s="171" t="s">
        <v>33</v>
      </c>
      <c r="W29" s="172">
        <v>46820000</v>
      </c>
      <c r="X29" s="173">
        <v>25200000</v>
      </c>
      <c r="Y29" s="54"/>
      <c r="Z29" s="55"/>
      <c r="AA29" s="56"/>
    </row>
    <row r="30" spans="1:47" ht="15" customHeight="1">
      <c r="A30" s="28"/>
      <c r="C30" s="10"/>
      <c r="D30" s="10"/>
      <c r="E30" s="57"/>
      <c r="L30" s="59"/>
      <c r="M30" s="59"/>
      <c r="N30" s="59"/>
      <c r="O30" s="59"/>
      <c r="P30" s="201"/>
      <c r="Q30" s="202"/>
      <c r="R30" s="202"/>
      <c r="S30" s="202"/>
      <c r="T30" s="203" t="s">
        <v>36</v>
      </c>
      <c r="U30" s="170">
        <v>1</v>
      </c>
      <c r="V30" s="171" t="s">
        <v>33</v>
      </c>
      <c r="W30" s="172">
        <v>32080000</v>
      </c>
      <c r="X30" s="173">
        <v>56700000</v>
      </c>
      <c r="Y30" s="54"/>
      <c r="Z30" s="55"/>
      <c r="AA30" s="56"/>
    </row>
    <row r="31" spans="1:47" ht="15" customHeight="1" thickBot="1">
      <c r="A31" s="28"/>
      <c r="C31" s="10"/>
      <c r="D31" s="10"/>
      <c r="E31" s="57"/>
      <c r="L31" s="59"/>
      <c r="M31" s="59"/>
      <c r="N31" s="59"/>
      <c r="O31" s="59"/>
      <c r="P31" s="201"/>
      <c r="Q31" s="202"/>
      <c r="R31" s="202"/>
      <c r="S31" s="202"/>
      <c r="T31" s="203" t="s">
        <v>37</v>
      </c>
      <c r="U31" s="170">
        <v>1</v>
      </c>
      <c r="V31" s="171" t="s">
        <v>33</v>
      </c>
      <c r="W31" s="172">
        <v>0</v>
      </c>
      <c r="X31" s="174">
        <v>0</v>
      </c>
      <c r="Y31" s="54"/>
      <c r="Z31" s="63"/>
      <c r="AA31" s="56"/>
    </row>
    <row r="32" spans="1:47" ht="15" customHeight="1" thickTop="1">
      <c r="A32" s="28"/>
      <c r="C32" s="10"/>
      <c r="D32" s="10"/>
      <c r="E32" s="57"/>
      <c r="L32" s="59"/>
      <c r="M32" s="59"/>
      <c r="N32" s="59"/>
      <c r="O32" s="59"/>
      <c r="P32" s="201"/>
      <c r="Q32" s="202"/>
      <c r="R32" s="202"/>
      <c r="S32" s="202"/>
      <c r="T32" s="204"/>
      <c r="U32" s="176"/>
      <c r="V32" s="176"/>
      <c r="W32" s="177"/>
      <c r="X32" s="194">
        <v>81900000</v>
      </c>
      <c r="Y32" s="65"/>
      <c r="Z32" s="55"/>
      <c r="AA32" s="68"/>
      <c r="AC32" s="67"/>
    </row>
    <row r="33" spans="1:29" ht="15" customHeight="1">
      <c r="A33" s="28"/>
      <c r="C33" s="10"/>
      <c r="D33" s="10"/>
      <c r="E33" s="57"/>
      <c r="L33" s="59"/>
      <c r="M33" s="59"/>
      <c r="N33" s="59"/>
      <c r="O33" s="59"/>
      <c r="P33" s="205"/>
      <c r="Q33" s="206"/>
      <c r="R33" s="205"/>
      <c r="S33" s="207"/>
      <c r="T33" s="208"/>
      <c r="U33" s="40"/>
      <c r="V33" s="40"/>
      <c r="W33" s="40"/>
      <c r="X33" s="65"/>
      <c r="Y33" s="65"/>
      <c r="Z33" s="69"/>
      <c r="AA33" s="68"/>
      <c r="AC33" s="67"/>
    </row>
    <row r="34" spans="1:29" ht="15" customHeight="1">
      <c r="A34" s="28"/>
      <c r="C34" s="305" t="s">
        <v>30</v>
      </c>
      <c r="D34" s="305"/>
      <c r="E34" s="306"/>
      <c r="L34" s="307" t="s">
        <v>40</v>
      </c>
      <c r="M34" s="307"/>
      <c r="N34" s="307"/>
      <c r="O34" s="307"/>
      <c r="P34" s="168">
        <v>17245000</v>
      </c>
      <c r="Q34" s="193">
        <v>17145000</v>
      </c>
      <c r="R34" s="202">
        <f>P34-Q34</f>
        <v>100000</v>
      </c>
      <c r="S34" s="202">
        <f>Q34/P34*100</f>
        <v>99.420121774427372</v>
      </c>
      <c r="T34" s="203" t="s">
        <v>32</v>
      </c>
      <c r="U34" s="170">
        <v>1</v>
      </c>
      <c r="V34" s="171" t="s">
        <v>33</v>
      </c>
      <c r="W34" s="172">
        <v>1710000</v>
      </c>
      <c r="X34" s="173">
        <v>1710000</v>
      </c>
      <c r="Y34" s="54"/>
      <c r="Z34" s="55"/>
      <c r="AA34" s="56"/>
    </row>
    <row r="35" spans="1:29" ht="15" customHeight="1">
      <c r="A35" s="28"/>
      <c r="C35" s="10"/>
      <c r="D35" s="10"/>
      <c r="E35" s="57"/>
      <c r="L35" s="59"/>
      <c r="M35" s="59"/>
      <c r="N35" s="59"/>
      <c r="O35" s="59"/>
      <c r="P35" s="201"/>
      <c r="Q35" s="202"/>
      <c r="R35" s="202"/>
      <c r="S35" s="202"/>
      <c r="T35" s="203" t="s">
        <v>36</v>
      </c>
      <c r="U35" s="170">
        <v>1</v>
      </c>
      <c r="V35" s="171" t="s">
        <v>33</v>
      </c>
      <c r="W35" s="172">
        <v>10360000</v>
      </c>
      <c r="X35" s="173">
        <v>10360000</v>
      </c>
      <c r="Y35" s="54"/>
      <c r="Z35" s="55"/>
      <c r="AA35" s="56"/>
    </row>
    <row r="36" spans="1:29" ht="15" customHeight="1" thickBot="1">
      <c r="A36" s="28"/>
      <c r="C36" s="10"/>
      <c r="D36" s="10"/>
      <c r="E36" s="57"/>
      <c r="L36" s="59"/>
      <c r="M36" s="59"/>
      <c r="N36" s="59"/>
      <c r="O36" s="59"/>
      <c r="P36" s="201"/>
      <c r="Q36" s="202"/>
      <c r="R36" s="202"/>
      <c r="S36" s="202"/>
      <c r="T36" s="203" t="s">
        <v>37</v>
      </c>
      <c r="U36" s="170">
        <v>1</v>
      </c>
      <c r="V36" s="171" t="s">
        <v>33</v>
      </c>
      <c r="W36" s="172">
        <v>5075000</v>
      </c>
      <c r="X36" s="174">
        <v>5075000</v>
      </c>
      <c r="Y36" s="54"/>
      <c r="Z36" s="63"/>
      <c r="AA36" s="56"/>
    </row>
    <row r="37" spans="1:29" ht="15" customHeight="1" thickTop="1">
      <c r="A37" s="28"/>
      <c r="C37" s="10"/>
      <c r="D37" s="10"/>
      <c r="E37" s="57"/>
      <c r="L37" s="59"/>
      <c r="M37" s="59"/>
      <c r="N37" s="59"/>
      <c r="O37" s="59"/>
      <c r="P37" s="201"/>
      <c r="Q37" s="202"/>
      <c r="R37" s="202"/>
      <c r="S37" s="202"/>
      <c r="T37" s="204"/>
      <c r="U37" s="176"/>
      <c r="V37" s="176"/>
      <c r="W37" s="177"/>
      <c r="X37" s="178">
        <v>17145000</v>
      </c>
      <c r="Y37" s="65"/>
      <c r="Z37" s="70"/>
      <c r="AA37" s="65"/>
      <c r="AC37" s="67"/>
    </row>
    <row r="38" spans="1:29" ht="15" customHeight="1">
      <c r="A38" s="28"/>
      <c r="C38" s="10"/>
      <c r="D38" s="10"/>
      <c r="E38" s="57"/>
      <c r="L38" s="59"/>
      <c r="M38" s="59"/>
      <c r="N38" s="59"/>
      <c r="O38" s="59"/>
      <c r="P38" s="205"/>
      <c r="Q38" s="206"/>
      <c r="R38" s="205"/>
      <c r="S38" s="207"/>
      <c r="T38" s="208"/>
      <c r="U38" s="40"/>
      <c r="V38" s="40"/>
      <c r="W38" s="40"/>
      <c r="Y38" s="8"/>
      <c r="Z38" s="41"/>
    </row>
    <row r="39" spans="1:29" ht="15" customHeight="1">
      <c r="A39" s="28"/>
      <c r="C39" s="305" t="s">
        <v>30</v>
      </c>
      <c r="D39" s="305"/>
      <c r="E39" s="306"/>
      <c r="L39" s="307" t="s">
        <v>41</v>
      </c>
      <c r="M39" s="307"/>
      <c r="N39" s="307"/>
      <c r="O39" s="307"/>
      <c r="P39" s="168">
        <v>48966000</v>
      </c>
      <c r="Q39" s="193">
        <v>48666240</v>
      </c>
      <c r="R39" s="202">
        <f>P39-Q39</f>
        <v>299760</v>
      </c>
      <c r="S39" s="202">
        <f>Q39/P39*100</f>
        <v>99.387820120083319</v>
      </c>
      <c r="T39" s="203" t="s">
        <v>32</v>
      </c>
      <c r="U39" s="170">
        <v>1</v>
      </c>
      <c r="V39" s="171" t="s">
        <v>33</v>
      </c>
      <c r="W39" s="172">
        <v>12166560</v>
      </c>
      <c r="X39" s="173">
        <v>12166560</v>
      </c>
      <c r="Y39" s="54"/>
      <c r="Z39" s="55"/>
      <c r="AA39" s="56"/>
    </row>
    <row r="40" spans="1:29" ht="15" customHeight="1">
      <c r="A40" s="28"/>
      <c r="C40" s="10"/>
      <c r="D40" s="10"/>
      <c r="E40" s="57"/>
      <c r="L40" s="59"/>
      <c r="M40" s="59"/>
      <c r="N40" s="59"/>
      <c r="O40" s="59"/>
      <c r="P40" s="201"/>
      <c r="Q40" s="202"/>
      <c r="R40" s="202"/>
      <c r="S40" s="202"/>
      <c r="T40" s="203" t="s">
        <v>36</v>
      </c>
      <c r="U40" s="170">
        <v>1</v>
      </c>
      <c r="V40" s="171" t="s">
        <v>33</v>
      </c>
      <c r="W40" s="172">
        <v>33458040</v>
      </c>
      <c r="X40" s="173">
        <v>33458040</v>
      </c>
      <c r="Y40" s="54"/>
      <c r="Z40" s="55"/>
      <c r="AA40" s="56"/>
    </row>
    <row r="41" spans="1:29" ht="15" customHeight="1" thickBot="1">
      <c r="A41" s="28"/>
      <c r="C41" s="10"/>
      <c r="D41" s="10"/>
      <c r="E41" s="57"/>
      <c r="L41" s="59"/>
      <c r="M41" s="59"/>
      <c r="N41" s="59"/>
      <c r="O41" s="59"/>
      <c r="P41" s="201"/>
      <c r="Q41" s="202"/>
      <c r="R41" s="202"/>
      <c r="S41" s="202"/>
      <c r="T41" s="203" t="s">
        <v>37</v>
      </c>
      <c r="U41" s="170">
        <v>1</v>
      </c>
      <c r="V41" s="171" t="s">
        <v>33</v>
      </c>
      <c r="W41" s="172">
        <v>3041640</v>
      </c>
      <c r="X41" s="174">
        <v>3041640</v>
      </c>
      <c r="Y41" s="54"/>
      <c r="Z41" s="63"/>
      <c r="AA41" s="56"/>
    </row>
    <row r="42" spans="1:29" ht="15" customHeight="1" thickTop="1">
      <c r="A42" s="28"/>
      <c r="C42" s="10"/>
      <c r="D42" s="10"/>
      <c r="E42" s="57"/>
      <c r="L42" s="59"/>
      <c r="M42" s="59"/>
      <c r="N42" s="59"/>
      <c r="O42" s="59"/>
      <c r="P42" s="201"/>
      <c r="Q42" s="202"/>
      <c r="R42" s="202"/>
      <c r="S42" s="202"/>
      <c r="T42" s="204"/>
      <c r="U42" s="176"/>
      <c r="V42" s="176"/>
      <c r="W42" s="177"/>
      <c r="X42" s="178">
        <v>48666240</v>
      </c>
      <c r="Y42" s="65"/>
      <c r="Z42" s="66"/>
      <c r="AA42" s="65"/>
      <c r="AC42" s="67"/>
    </row>
    <row r="43" spans="1:29" ht="15" customHeight="1">
      <c r="A43" s="28"/>
      <c r="C43" s="10"/>
      <c r="D43" s="10"/>
      <c r="E43" s="57"/>
      <c r="L43" s="59"/>
      <c r="M43" s="59"/>
      <c r="N43" s="59"/>
      <c r="O43" s="59"/>
      <c r="P43" s="205"/>
      <c r="Q43" s="206"/>
      <c r="R43" s="205"/>
      <c r="S43" s="207"/>
      <c r="T43" s="208"/>
      <c r="U43" s="40"/>
      <c r="V43" s="40"/>
      <c r="W43" s="40"/>
      <c r="X43" s="65"/>
      <c r="Y43" s="65"/>
      <c r="Z43" s="41"/>
    </row>
    <row r="44" spans="1:29" ht="15" customHeight="1">
      <c r="A44" s="28"/>
      <c r="C44" s="305" t="s">
        <v>30</v>
      </c>
      <c r="D44" s="305"/>
      <c r="E44" s="306"/>
      <c r="L44" s="307" t="s">
        <v>42</v>
      </c>
      <c r="M44" s="307"/>
      <c r="N44" s="307"/>
      <c r="O44" s="307"/>
      <c r="P44" s="168">
        <v>5512000</v>
      </c>
      <c r="Q44" s="193">
        <v>5490716</v>
      </c>
      <c r="R44" s="202">
        <f>P44-Q44</f>
        <v>21284</v>
      </c>
      <c r="S44" s="202">
        <f>Q44/P44*100</f>
        <v>99.613860667634256</v>
      </c>
      <c r="T44" s="203" t="s">
        <v>32</v>
      </c>
      <c r="U44" s="170">
        <v>1</v>
      </c>
      <c r="V44" s="171" t="s">
        <v>33</v>
      </c>
      <c r="W44" s="172">
        <v>3591224</v>
      </c>
      <c r="X44" s="173">
        <v>3591224</v>
      </c>
      <c r="Y44" s="54"/>
      <c r="Z44" s="55"/>
      <c r="AA44" s="56"/>
    </row>
    <row r="45" spans="1:29" ht="15" customHeight="1">
      <c r="A45" s="28"/>
      <c r="C45" s="10"/>
      <c r="D45" s="10"/>
      <c r="E45" s="57"/>
      <c r="L45" s="59"/>
      <c r="M45" s="59"/>
      <c r="N45" s="59"/>
      <c r="O45" s="59"/>
      <c r="P45" s="201"/>
      <c r="Q45" s="202"/>
      <c r="R45" s="202"/>
      <c r="S45" s="202"/>
      <c r="T45" s="203" t="s">
        <v>36</v>
      </c>
      <c r="U45" s="170">
        <v>1</v>
      </c>
      <c r="V45" s="171" t="s">
        <v>33</v>
      </c>
      <c r="W45" s="172">
        <v>1899492</v>
      </c>
      <c r="X45" s="173">
        <v>1899492</v>
      </c>
      <c r="Y45" s="54"/>
      <c r="Z45" s="55"/>
      <c r="AA45" s="56"/>
    </row>
    <row r="46" spans="1:29" ht="15" customHeight="1" thickBot="1">
      <c r="A46" s="28"/>
      <c r="C46" s="10"/>
      <c r="D46" s="10"/>
      <c r="E46" s="57"/>
      <c r="L46" s="59"/>
      <c r="M46" s="59"/>
      <c r="N46" s="59"/>
      <c r="O46" s="59"/>
      <c r="P46" s="201"/>
      <c r="Q46" s="202"/>
      <c r="R46" s="202"/>
      <c r="S46" s="202"/>
      <c r="T46" s="203" t="s">
        <v>37</v>
      </c>
      <c r="U46" s="170">
        <v>1</v>
      </c>
      <c r="V46" s="171" t="s">
        <v>33</v>
      </c>
      <c r="W46" s="172">
        <v>0</v>
      </c>
      <c r="X46" s="174">
        <v>0</v>
      </c>
      <c r="Y46" s="54"/>
      <c r="Z46" s="63"/>
      <c r="AA46" s="56"/>
      <c r="AC46" s="71"/>
    </row>
    <row r="47" spans="1:29" ht="15" customHeight="1" thickTop="1">
      <c r="A47" s="28"/>
      <c r="C47" s="10"/>
      <c r="D47" s="10"/>
      <c r="E47" s="57"/>
      <c r="L47" s="59"/>
      <c r="M47" s="59"/>
      <c r="N47" s="59"/>
      <c r="O47" s="59"/>
      <c r="P47" s="201"/>
      <c r="Q47" s="202"/>
      <c r="R47" s="202"/>
      <c r="S47" s="202"/>
      <c r="T47" s="204"/>
      <c r="U47" s="176"/>
      <c r="V47" s="176"/>
      <c r="W47" s="177"/>
      <c r="X47" s="195">
        <v>5490716</v>
      </c>
      <c r="Y47" s="65"/>
      <c r="Z47" s="72"/>
      <c r="AA47" s="73"/>
      <c r="AC47" s="71"/>
    </row>
    <row r="48" spans="1:29" ht="15" customHeight="1">
      <c r="A48" s="28"/>
      <c r="C48" s="10"/>
      <c r="D48" s="10"/>
      <c r="E48" s="57"/>
      <c r="L48" s="59"/>
      <c r="M48" s="59"/>
      <c r="N48" s="59"/>
      <c r="O48" s="59"/>
      <c r="P48" s="205"/>
      <c r="Q48" s="206"/>
      <c r="R48" s="205"/>
      <c r="S48" s="207"/>
      <c r="T48" s="208"/>
      <c r="U48" s="40"/>
      <c r="V48" s="40"/>
      <c r="W48" s="40"/>
      <c r="X48" s="65"/>
      <c r="Y48" s="65"/>
      <c r="Z48" s="66"/>
      <c r="AA48" s="65"/>
      <c r="AC48" s="71"/>
    </row>
    <row r="49" spans="1:29" ht="15" customHeight="1">
      <c r="A49" s="28"/>
      <c r="C49" s="305" t="s">
        <v>30</v>
      </c>
      <c r="D49" s="305"/>
      <c r="E49" s="306"/>
      <c r="L49" s="307" t="s">
        <v>43</v>
      </c>
      <c r="M49" s="307"/>
      <c r="N49" s="307"/>
      <c r="O49" s="307"/>
      <c r="P49" s="168">
        <v>100000</v>
      </c>
      <c r="Q49" s="193">
        <v>8058</v>
      </c>
      <c r="R49" s="202">
        <f>P49-Q49</f>
        <v>91942</v>
      </c>
      <c r="S49" s="202">
        <f>Q49/P49*100</f>
        <v>8.0579999999999998</v>
      </c>
      <c r="T49" s="203" t="s">
        <v>32</v>
      </c>
      <c r="U49" s="170">
        <v>1</v>
      </c>
      <c r="V49" s="171" t="s">
        <v>33</v>
      </c>
      <c r="W49">
        <v>1761</v>
      </c>
      <c r="X49" s="173">
        <v>1761</v>
      </c>
      <c r="Y49" s="54"/>
      <c r="Z49" s="55"/>
      <c r="AA49" s="56"/>
      <c r="AC49" s="71"/>
    </row>
    <row r="50" spans="1:29" ht="15" customHeight="1">
      <c r="A50" s="28"/>
      <c r="C50" s="10"/>
      <c r="D50" s="10"/>
      <c r="E50" s="57"/>
      <c r="L50" s="59"/>
      <c r="M50" s="59"/>
      <c r="N50" s="59"/>
      <c r="O50" s="59"/>
      <c r="P50" s="201"/>
      <c r="Q50" s="202"/>
      <c r="R50" s="202"/>
      <c r="S50" s="202"/>
      <c r="T50" s="203" t="s">
        <v>36</v>
      </c>
      <c r="U50" s="170">
        <v>1</v>
      </c>
      <c r="V50" s="171" t="s">
        <v>33</v>
      </c>
      <c r="W50">
        <v>6090</v>
      </c>
      <c r="X50" s="173">
        <v>6090</v>
      </c>
      <c r="Y50" s="54"/>
      <c r="Z50" s="55"/>
      <c r="AA50" s="56"/>
      <c r="AC50" s="71"/>
    </row>
    <row r="51" spans="1:29" ht="15" customHeight="1" thickBot="1">
      <c r="A51" s="28"/>
      <c r="C51" s="10"/>
      <c r="D51" s="10"/>
      <c r="E51" s="57"/>
      <c r="L51" s="59"/>
      <c r="M51" s="59"/>
      <c r="N51" s="59"/>
      <c r="O51" s="59"/>
      <c r="P51" s="201"/>
      <c r="Q51" s="202"/>
      <c r="R51" s="202"/>
      <c r="S51" s="202"/>
      <c r="T51" s="203" t="s">
        <v>37</v>
      </c>
      <c r="U51" s="170">
        <v>1</v>
      </c>
      <c r="V51" s="171" t="s">
        <v>33</v>
      </c>
      <c r="W51">
        <v>207</v>
      </c>
      <c r="X51" s="174">
        <v>207</v>
      </c>
      <c r="Y51" s="54"/>
      <c r="Z51" s="63"/>
      <c r="AA51" s="56"/>
      <c r="AC51" s="71"/>
    </row>
    <row r="52" spans="1:29" ht="15" customHeight="1" thickTop="1">
      <c r="A52" s="28"/>
      <c r="C52" s="10"/>
      <c r="D52" s="10"/>
      <c r="E52" s="57"/>
      <c r="L52" s="59"/>
      <c r="M52" s="59"/>
      <c r="N52" s="59"/>
      <c r="O52" s="59"/>
      <c r="P52" s="201"/>
      <c r="Q52" s="202"/>
      <c r="R52" s="202"/>
      <c r="S52" s="202"/>
      <c r="T52" s="209"/>
      <c r="U52" s="17"/>
      <c r="V52" s="17"/>
      <c r="W52" s="197"/>
      <c r="X52" s="178">
        <v>8058</v>
      </c>
      <c r="Y52" s="8"/>
      <c r="Z52" s="74"/>
      <c r="AA52" s="75"/>
      <c r="AC52" s="71"/>
    </row>
    <row r="53" spans="1:29" ht="15" customHeight="1">
      <c r="A53" s="28"/>
      <c r="C53" s="10"/>
      <c r="D53" s="10"/>
      <c r="E53" s="57"/>
      <c r="L53" s="59"/>
      <c r="M53" s="59"/>
      <c r="N53" s="59"/>
      <c r="O53" s="59"/>
      <c r="P53" s="205"/>
      <c r="Q53" s="206"/>
      <c r="R53" s="205"/>
      <c r="S53" s="207"/>
      <c r="T53" s="208"/>
      <c r="U53" s="40"/>
      <c r="V53" s="40"/>
      <c r="W53" s="40"/>
      <c r="Y53" s="8"/>
      <c r="Z53" s="41"/>
      <c r="AC53" s="71"/>
    </row>
    <row r="54" spans="1:29" ht="15" customHeight="1">
      <c r="A54" s="28"/>
      <c r="C54" s="305" t="s">
        <v>30</v>
      </c>
      <c r="D54" s="305"/>
      <c r="E54" s="306"/>
      <c r="L54" s="307" t="s">
        <v>44</v>
      </c>
      <c r="M54" s="307"/>
      <c r="N54" s="307"/>
      <c r="O54" s="307"/>
      <c r="P54" s="168">
        <v>61909000</v>
      </c>
      <c r="Q54" s="193">
        <v>61192558</v>
      </c>
      <c r="R54" s="202">
        <f>P54-Q54</f>
        <v>716442</v>
      </c>
      <c r="S54" s="202">
        <f>Q54/P54*100</f>
        <v>98.842749842510784</v>
      </c>
      <c r="T54" s="203" t="s">
        <v>32</v>
      </c>
      <c r="U54" s="170">
        <v>1</v>
      </c>
      <c r="V54" s="171" t="s">
        <v>33</v>
      </c>
      <c r="W54" s="172">
        <v>9463519</v>
      </c>
      <c r="X54" s="173">
        <v>9463519</v>
      </c>
      <c r="Y54" s="54"/>
      <c r="Z54" s="55"/>
      <c r="AA54" s="56"/>
      <c r="AC54" s="71"/>
    </row>
    <row r="55" spans="1:29" ht="15" customHeight="1">
      <c r="A55" s="28"/>
      <c r="C55" s="10"/>
      <c r="D55" s="10"/>
      <c r="E55" s="57"/>
      <c r="L55" s="59"/>
      <c r="M55" s="59"/>
      <c r="N55" s="59"/>
      <c r="O55" s="59"/>
      <c r="P55" s="201"/>
      <c r="Q55" s="202"/>
      <c r="R55" s="202"/>
      <c r="S55" s="202"/>
      <c r="T55" s="203" t="s">
        <v>36</v>
      </c>
      <c r="U55" s="170">
        <v>1</v>
      </c>
      <c r="V55" s="171" t="s">
        <v>33</v>
      </c>
      <c r="W55" s="172">
        <v>24772248</v>
      </c>
      <c r="X55" s="173">
        <v>24772248</v>
      </c>
      <c r="Y55" s="54"/>
      <c r="Z55" s="55"/>
      <c r="AA55" s="56"/>
      <c r="AC55" s="71"/>
    </row>
    <row r="56" spans="1:29" ht="15" customHeight="1" thickBot="1">
      <c r="A56" s="28"/>
      <c r="C56" s="10"/>
      <c r="D56" s="10"/>
      <c r="E56" s="57"/>
      <c r="L56" s="59"/>
      <c r="M56" s="59"/>
      <c r="N56" s="59"/>
      <c r="O56" s="59"/>
      <c r="P56" s="201"/>
      <c r="Q56" s="202"/>
      <c r="R56" s="202"/>
      <c r="S56" s="202"/>
      <c r="T56" s="203" t="s">
        <v>37</v>
      </c>
      <c r="U56" s="170">
        <v>1</v>
      </c>
      <c r="V56" s="171" t="s">
        <v>33</v>
      </c>
      <c r="W56" s="172">
        <v>1970360</v>
      </c>
      <c r="X56" s="174">
        <v>1970360</v>
      </c>
      <c r="Y56" s="54"/>
      <c r="Z56" s="55"/>
      <c r="AA56" s="56"/>
      <c r="AC56" s="71"/>
    </row>
    <row r="57" spans="1:29" ht="15" customHeight="1" thickTop="1" thickBot="1">
      <c r="A57" s="28"/>
      <c r="C57" s="10"/>
      <c r="D57" s="10"/>
      <c r="E57" s="57"/>
      <c r="L57" s="59"/>
      <c r="M57" s="59"/>
      <c r="N57" s="59"/>
      <c r="O57" s="59"/>
      <c r="P57" s="201"/>
      <c r="Q57" s="202"/>
      <c r="R57" s="202"/>
      <c r="S57" s="202"/>
      <c r="T57" s="203" t="s">
        <v>45</v>
      </c>
      <c r="U57" s="170">
        <v>1</v>
      </c>
      <c r="V57" s="171" t="s">
        <v>33</v>
      </c>
      <c r="W57" s="172">
        <v>24986431</v>
      </c>
      <c r="X57" s="174">
        <v>24986431</v>
      </c>
      <c r="Y57" s="54"/>
      <c r="Z57" s="63"/>
      <c r="AA57" s="56"/>
      <c r="AC57" s="71"/>
    </row>
    <row r="58" spans="1:29" ht="15" customHeight="1" thickTop="1">
      <c r="A58" s="28"/>
      <c r="C58" s="10"/>
      <c r="D58" s="10"/>
      <c r="E58" s="57"/>
      <c r="L58" s="59"/>
      <c r="M58" s="59"/>
      <c r="N58" s="59"/>
      <c r="O58" s="59"/>
      <c r="P58" s="201"/>
      <c r="Q58" s="202"/>
      <c r="R58" s="202"/>
      <c r="S58" s="202"/>
      <c r="T58" s="204"/>
      <c r="U58" s="176"/>
      <c r="V58" s="176"/>
      <c r="W58" s="177"/>
      <c r="X58" s="195">
        <v>61192558</v>
      </c>
      <c r="Y58" s="65"/>
      <c r="Z58" s="76"/>
      <c r="AA58" s="73"/>
      <c r="AC58" s="67"/>
    </row>
    <row r="59" spans="1:29" ht="15" customHeight="1">
      <c r="A59" s="28"/>
      <c r="C59" s="10"/>
      <c r="D59" s="10"/>
      <c r="E59" s="57"/>
      <c r="L59" s="59"/>
      <c r="M59" s="59"/>
      <c r="N59" s="59"/>
      <c r="O59" s="59"/>
      <c r="P59" s="205"/>
      <c r="Q59" s="206"/>
      <c r="R59" s="205"/>
      <c r="S59" s="207"/>
      <c r="T59" s="208"/>
      <c r="U59" s="40"/>
      <c r="V59" s="40"/>
      <c r="W59" s="40"/>
      <c r="X59" s="65"/>
      <c r="Y59" s="65"/>
      <c r="Z59" s="72"/>
      <c r="AA59" s="73"/>
      <c r="AC59" s="67"/>
    </row>
    <row r="60" spans="1:29" ht="15" customHeight="1">
      <c r="A60" s="28"/>
      <c r="C60" s="305" t="s">
        <v>30</v>
      </c>
      <c r="D60" s="305"/>
      <c r="E60" s="306"/>
      <c r="L60" s="307" t="s">
        <v>46</v>
      </c>
      <c r="M60" s="307"/>
      <c r="N60" s="307"/>
      <c r="O60" s="307"/>
      <c r="P60" s="168">
        <v>1708000</v>
      </c>
      <c r="Q60" s="193">
        <v>1695628</v>
      </c>
      <c r="R60" s="202">
        <f>P60-Q60</f>
        <v>12372</v>
      </c>
      <c r="S60" s="202">
        <f>Q60/P60*100</f>
        <v>99.275644028103045</v>
      </c>
      <c r="T60" s="203" t="s">
        <v>32</v>
      </c>
      <c r="U60" s="170">
        <v>1</v>
      </c>
      <c r="V60" s="171" t="s">
        <v>33</v>
      </c>
      <c r="W60" s="172">
        <v>351372</v>
      </c>
      <c r="X60" s="173">
        <v>351372</v>
      </c>
      <c r="Y60" s="54"/>
      <c r="Z60" s="55"/>
      <c r="AA60" s="56"/>
    </row>
    <row r="61" spans="1:29" ht="15" customHeight="1">
      <c r="A61" s="28"/>
      <c r="C61" s="10"/>
      <c r="D61" s="10"/>
      <c r="E61" s="57"/>
      <c r="L61" s="59"/>
      <c r="M61" s="59"/>
      <c r="N61" s="59"/>
      <c r="O61" s="59"/>
      <c r="P61" s="201"/>
      <c r="Q61" s="202"/>
      <c r="R61" s="202"/>
      <c r="S61" s="202"/>
      <c r="T61" s="203" t="s">
        <v>36</v>
      </c>
      <c r="U61" s="170">
        <v>1</v>
      </c>
      <c r="V61" s="171" t="s">
        <v>33</v>
      </c>
      <c r="W61" s="172">
        <v>1228896</v>
      </c>
      <c r="X61" s="173">
        <v>1228896</v>
      </c>
      <c r="Y61" s="54"/>
      <c r="Z61" s="55"/>
      <c r="AA61" s="56"/>
    </row>
    <row r="62" spans="1:29" ht="15" customHeight="1" thickBot="1">
      <c r="A62" s="28"/>
      <c r="C62" s="10"/>
      <c r="D62" s="10"/>
      <c r="E62" s="57"/>
      <c r="L62" s="59"/>
      <c r="M62" s="59"/>
      <c r="N62" s="59"/>
      <c r="O62" s="59"/>
      <c r="P62" s="201"/>
      <c r="Q62" s="202"/>
      <c r="R62" s="202"/>
      <c r="S62" s="202"/>
      <c r="T62" s="203" t="s">
        <v>37</v>
      </c>
      <c r="U62" s="170">
        <v>1</v>
      </c>
      <c r="V62" s="171" t="s">
        <v>33</v>
      </c>
      <c r="W62" s="172">
        <v>115360</v>
      </c>
      <c r="X62" s="174">
        <v>115360</v>
      </c>
      <c r="Y62" s="54"/>
      <c r="Z62" s="63"/>
      <c r="AA62" s="56"/>
    </row>
    <row r="63" spans="1:29" ht="15" customHeight="1" thickTop="1">
      <c r="A63" s="28"/>
      <c r="C63" s="10"/>
      <c r="D63" s="10"/>
      <c r="E63" s="57"/>
      <c r="L63" s="59"/>
      <c r="M63" s="59"/>
      <c r="N63" s="59"/>
      <c r="O63" s="59"/>
      <c r="P63" s="201"/>
      <c r="Q63" s="202"/>
      <c r="R63" s="202"/>
      <c r="S63" s="202"/>
      <c r="T63" s="204"/>
      <c r="U63" s="176"/>
      <c r="V63" s="176"/>
      <c r="W63" s="177"/>
      <c r="X63" s="178">
        <v>1695628</v>
      </c>
      <c r="Y63" s="65"/>
      <c r="Z63" s="66"/>
      <c r="AA63" s="65"/>
      <c r="AC63" s="67"/>
    </row>
    <row r="64" spans="1:29" ht="15" customHeight="1">
      <c r="A64" s="28"/>
      <c r="C64" s="10"/>
      <c r="D64" s="10"/>
      <c r="E64" s="57"/>
      <c r="L64" s="59"/>
      <c r="M64" s="59"/>
      <c r="N64" s="59"/>
      <c r="O64" s="59"/>
      <c r="P64" s="205"/>
      <c r="Q64" s="206"/>
      <c r="R64" s="205"/>
      <c r="S64" s="207"/>
      <c r="T64" s="208"/>
      <c r="U64" s="40"/>
      <c r="V64" s="40"/>
      <c r="W64" s="40"/>
      <c r="Y64" s="8"/>
      <c r="Z64" s="41"/>
    </row>
    <row r="65" spans="1:29" ht="15" customHeight="1">
      <c r="A65" s="28"/>
      <c r="C65" s="305" t="s">
        <v>30</v>
      </c>
      <c r="D65" s="305"/>
      <c r="E65" s="306"/>
      <c r="L65" s="307" t="s">
        <v>47</v>
      </c>
      <c r="M65" s="307"/>
      <c r="N65" s="307"/>
      <c r="O65" s="307"/>
      <c r="P65" s="168">
        <v>5124000</v>
      </c>
      <c r="Q65" s="193">
        <v>5086909</v>
      </c>
      <c r="R65" s="202">
        <f>P65-Q65</f>
        <v>37091</v>
      </c>
      <c r="S65" s="202">
        <f>Q65/P65*100</f>
        <v>99.276131928181115</v>
      </c>
      <c r="T65" s="203" t="s">
        <v>32</v>
      </c>
      <c r="U65" s="170">
        <v>1</v>
      </c>
      <c r="V65" s="171" t="s">
        <v>33</v>
      </c>
      <c r="W65" s="172">
        <v>1054080</v>
      </c>
      <c r="X65" s="173">
        <v>1054080</v>
      </c>
      <c r="Y65" s="54"/>
      <c r="Z65" s="55"/>
      <c r="AA65" s="56"/>
    </row>
    <row r="66" spans="1:29" ht="15" customHeight="1">
      <c r="A66" s="28"/>
      <c r="E66" s="37"/>
      <c r="P66" s="201"/>
      <c r="Q66" s="202"/>
      <c r="R66" s="202"/>
      <c r="S66" s="202"/>
      <c r="T66" s="203" t="s">
        <v>36</v>
      </c>
      <c r="U66" s="170">
        <v>1</v>
      </c>
      <c r="V66" s="171" t="s">
        <v>33</v>
      </c>
      <c r="W66" s="172">
        <v>3686772</v>
      </c>
      <c r="X66" s="173">
        <v>3686772</v>
      </c>
      <c r="Y66" s="54"/>
      <c r="Z66" s="55"/>
      <c r="AA66" s="56"/>
    </row>
    <row r="67" spans="1:29" ht="15" customHeight="1" thickBot="1">
      <c r="A67" s="28"/>
      <c r="E67" s="37"/>
      <c r="P67" s="201"/>
      <c r="Q67" s="202"/>
      <c r="R67" s="202"/>
      <c r="S67" s="202"/>
      <c r="T67" s="203" t="s">
        <v>37</v>
      </c>
      <c r="U67" s="170">
        <v>1</v>
      </c>
      <c r="V67" s="171" t="s">
        <v>33</v>
      </c>
      <c r="W67" s="172">
        <v>346057</v>
      </c>
      <c r="X67" s="174">
        <v>346057</v>
      </c>
      <c r="Y67" s="54"/>
      <c r="Z67" s="63"/>
      <c r="AA67" s="56"/>
    </row>
    <row r="68" spans="1:29" ht="15" customHeight="1" thickTop="1">
      <c r="A68" s="28"/>
      <c r="E68" s="37"/>
      <c r="P68" s="201"/>
      <c r="Q68" s="202"/>
      <c r="R68" s="202"/>
      <c r="S68" s="202"/>
      <c r="T68" s="204"/>
      <c r="U68" s="176"/>
      <c r="V68" s="176"/>
      <c r="W68" s="177"/>
      <c r="X68" s="178">
        <v>5086909</v>
      </c>
      <c r="Y68" s="65"/>
      <c r="Z68" s="66"/>
      <c r="AA68" s="65"/>
      <c r="AC68" s="67"/>
    </row>
    <row r="69" spans="1:29" ht="15" customHeight="1">
      <c r="A69" s="28"/>
      <c r="E69" s="37"/>
      <c r="P69" s="210"/>
      <c r="Q69" s="211"/>
      <c r="R69" s="205"/>
      <c r="S69" s="207"/>
      <c r="T69" s="208"/>
      <c r="U69" s="40"/>
      <c r="V69" s="40"/>
      <c r="W69" s="40"/>
      <c r="Y69" s="8"/>
      <c r="Z69" s="41"/>
    </row>
    <row r="70" spans="1:29" ht="15" customHeight="1">
      <c r="A70" s="28"/>
      <c r="C70" s="305" t="s">
        <v>48</v>
      </c>
      <c r="D70" s="305"/>
      <c r="E70" s="306"/>
      <c r="K70" s="307" t="s">
        <v>49</v>
      </c>
      <c r="L70" s="307"/>
      <c r="M70" s="307"/>
      <c r="N70" s="307"/>
      <c r="O70" s="307"/>
      <c r="P70" s="168">
        <v>777874000</v>
      </c>
      <c r="Q70" s="193">
        <v>765755500</v>
      </c>
      <c r="R70" s="212">
        <f>R71</f>
        <v>12118500</v>
      </c>
      <c r="S70" s="207"/>
      <c r="T70" s="208"/>
      <c r="U70" s="40"/>
      <c r="V70" s="40"/>
      <c r="W70" s="40"/>
      <c r="Y70" s="8"/>
      <c r="Z70" s="41"/>
    </row>
    <row r="71" spans="1:29" ht="15" customHeight="1">
      <c r="A71" s="28"/>
      <c r="C71" s="305" t="s">
        <v>50</v>
      </c>
      <c r="D71" s="305"/>
      <c r="E71" s="306"/>
      <c r="L71" s="307" t="s">
        <v>51</v>
      </c>
      <c r="M71" s="307"/>
      <c r="N71" s="307"/>
      <c r="O71" s="307"/>
      <c r="P71" s="168">
        <v>777874000</v>
      </c>
      <c r="Q71" s="193">
        <v>765755500</v>
      </c>
      <c r="R71" s="202">
        <f>P71-Q71</f>
        <v>12118500</v>
      </c>
      <c r="S71" s="202">
        <f>Q71/P71*100</f>
        <v>98.442099877358018</v>
      </c>
      <c r="T71" s="204" t="s">
        <v>52</v>
      </c>
      <c r="U71" s="170">
        <v>1</v>
      </c>
      <c r="V71" s="171" t="s">
        <v>33</v>
      </c>
      <c r="W71" s="198">
        <v>142236000</v>
      </c>
      <c r="X71" s="178">
        <v>142236000</v>
      </c>
      <c r="Y71" s="54"/>
      <c r="Z71" s="66"/>
      <c r="AA71" s="65"/>
    </row>
    <row r="72" spans="1:29" ht="15" customHeight="1">
      <c r="A72" s="28"/>
      <c r="C72" s="10"/>
      <c r="D72" s="10"/>
      <c r="E72" s="57"/>
      <c r="L72" s="59"/>
      <c r="M72" s="59"/>
      <c r="N72" s="59"/>
      <c r="O72" s="59"/>
      <c r="P72" s="168"/>
      <c r="Q72" s="193"/>
      <c r="R72" s="193"/>
      <c r="S72" s="193"/>
      <c r="T72" s="175" t="s">
        <v>53</v>
      </c>
      <c r="U72" s="170">
        <v>1</v>
      </c>
      <c r="V72" s="171" t="s">
        <v>33</v>
      </c>
      <c r="W72" s="198">
        <v>88007500</v>
      </c>
      <c r="X72" s="178">
        <v>88007500</v>
      </c>
      <c r="Y72" s="54"/>
      <c r="Z72" s="66"/>
      <c r="AA72" s="65"/>
    </row>
    <row r="73" spans="1:29" ht="15" customHeight="1">
      <c r="A73" s="28"/>
      <c r="C73" s="10"/>
      <c r="D73" s="10"/>
      <c r="E73" s="57"/>
      <c r="L73" s="59"/>
      <c r="M73" s="59"/>
      <c r="N73" s="59"/>
      <c r="O73" s="59"/>
      <c r="P73" s="168"/>
      <c r="Q73" s="193"/>
      <c r="R73" s="193"/>
      <c r="S73" s="193"/>
      <c r="T73" s="175" t="s">
        <v>54</v>
      </c>
      <c r="U73" s="170">
        <v>1</v>
      </c>
      <c r="V73" s="171" t="s">
        <v>33</v>
      </c>
      <c r="W73" s="198">
        <v>47400000</v>
      </c>
      <c r="X73" s="178">
        <v>47400000</v>
      </c>
      <c r="Y73" s="54"/>
      <c r="Z73" s="66"/>
      <c r="AA73" s="65"/>
    </row>
    <row r="74" spans="1:29" ht="15" customHeight="1">
      <c r="A74" s="28"/>
      <c r="C74" s="10"/>
      <c r="D74" s="10"/>
      <c r="E74" s="57"/>
      <c r="L74" s="59"/>
      <c r="M74" s="59"/>
      <c r="N74" s="59"/>
      <c r="O74" s="59"/>
      <c r="P74" s="168"/>
      <c r="Q74" s="193"/>
      <c r="R74" s="193"/>
      <c r="S74" s="193"/>
      <c r="T74" s="175" t="s">
        <v>55</v>
      </c>
      <c r="U74" s="170">
        <v>1</v>
      </c>
      <c r="V74" s="171" t="s">
        <v>33</v>
      </c>
      <c r="W74" s="198">
        <v>46572000</v>
      </c>
      <c r="X74" s="178">
        <v>46572000</v>
      </c>
      <c r="Y74" s="54"/>
      <c r="Z74" s="66"/>
      <c r="AA74" s="65"/>
    </row>
    <row r="75" spans="1:29" ht="15" customHeight="1">
      <c r="A75" s="28"/>
      <c r="C75" s="10"/>
      <c r="D75" s="10"/>
      <c r="E75" s="57"/>
      <c r="L75" s="59"/>
      <c r="M75" s="59"/>
      <c r="N75" s="59"/>
      <c r="O75" s="59"/>
      <c r="P75" s="168"/>
      <c r="Q75" s="193"/>
      <c r="R75" s="193"/>
      <c r="S75" s="193"/>
      <c r="T75" s="175" t="s">
        <v>56</v>
      </c>
      <c r="U75" s="170">
        <v>1</v>
      </c>
      <c r="V75" s="171" t="s">
        <v>33</v>
      </c>
      <c r="W75" s="198">
        <v>50100000</v>
      </c>
      <c r="X75" s="178">
        <v>50100000</v>
      </c>
      <c r="Y75" s="54"/>
      <c r="Z75" s="66"/>
      <c r="AA75" s="65"/>
    </row>
    <row r="76" spans="1:29" ht="15" customHeight="1">
      <c r="A76" s="28"/>
      <c r="C76" s="10"/>
      <c r="D76" s="10"/>
      <c r="E76" s="57"/>
      <c r="L76" s="59"/>
      <c r="M76" s="59"/>
      <c r="N76" s="59"/>
      <c r="O76" s="59"/>
      <c r="P76" s="168"/>
      <c r="Q76" s="193"/>
      <c r="R76" s="193"/>
      <c r="S76" s="193"/>
      <c r="T76" s="175" t="s">
        <v>57</v>
      </c>
      <c r="U76" s="170">
        <v>1</v>
      </c>
      <c r="V76" s="171" t="s">
        <v>33</v>
      </c>
      <c r="W76" s="198">
        <v>53100000</v>
      </c>
      <c r="X76" s="178">
        <v>53100000</v>
      </c>
      <c r="Y76" s="54"/>
      <c r="Z76" s="66"/>
      <c r="AA76" s="65"/>
    </row>
    <row r="77" spans="1:29" ht="15" customHeight="1">
      <c r="A77" s="28"/>
      <c r="C77" s="10"/>
      <c r="D77" s="10"/>
      <c r="E77" s="57"/>
      <c r="L77" s="59"/>
      <c r="M77" s="59"/>
      <c r="N77" s="59"/>
      <c r="O77" s="59"/>
      <c r="P77" s="168"/>
      <c r="Q77" s="193"/>
      <c r="R77" s="193"/>
      <c r="S77" s="193"/>
      <c r="T77" s="175" t="s">
        <v>58</v>
      </c>
      <c r="U77" s="170">
        <v>1</v>
      </c>
      <c r="V77" s="171" t="s">
        <v>33</v>
      </c>
      <c r="W77" s="198">
        <v>50100000</v>
      </c>
      <c r="X77" s="178">
        <v>50100000</v>
      </c>
      <c r="Y77" s="54"/>
      <c r="Z77" s="66"/>
      <c r="AA77" s="65"/>
    </row>
    <row r="78" spans="1:29" ht="15" customHeight="1">
      <c r="A78" s="28"/>
      <c r="C78" s="10"/>
      <c r="D78" s="10"/>
      <c r="E78" s="57"/>
      <c r="L78" s="59"/>
      <c r="M78" s="59"/>
      <c r="N78" s="59"/>
      <c r="O78" s="59"/>
      <c r="P78" s="168"/>
      <c r="Q78" s="193"/>
      <c r="R78" s="193"/>
      <c r="S78" s="193"/>
      <c r="T78" s="175" t="s">
        <v>59</v>
      </c>
      <c r="U78" s="170">
        <v>1</v>
      </c>
      <c r="V78" s="171" t="s">
        <v>33</v>
      </c>
      <c r="W78" s="198">
        <v>44700000</v>
      </c>
      <c r="X78" s="178">
        <v>44700000</v>
      </c>
      <c r="Y78" s="54"/>
      <c r="Z78" s="66"/>
      <c r="AA78" s="65"/>
    </row>
    <row r="79" spans="1:29" ht="15" customHeight="1">
      <c r="A79" s="28"/>
      <c r="C79" s="10"/>
      <c r="D79" s="10"/>
      <c r="E79" s="57"/>
      <c r="L79" s="59"/>
      <c r="M79" s="59"/>
      <c r="N79" s="59"/>
      <c r="O79" s="59"/>
      <c r="P79" s="168"/>
      <c r="Q79" s="193"/>
      <c r="R79" s="193"/>
      <c r="S79" s="193"/>
      <c r="T79" s="175" t="s">
        <v>60</v>
      </c>
      <c r="U79" s="170">
        <v>1</v>
      </c>
      <c r="V79" s="171" t="s">
        <v>33</v>
      </c>
      <c r="W79" s="198">
        <v>40980000</v>
      </c>
      <c r="X79" s="178">
        <v>40980000</v>
      </c>
      <c r="Y79" s="54"/>
      <c r="Z79" s="66"/>
      <c r="AA79" s="65"/>
    </row>
    <row r="80" spans="1:29" ht="15" customHeight="1">
      <c r="A80" s="28"/>
      <c r="C80" s="10"/>
      <c r="D80" s="10"/>
      <c r="E80" s="57"/>
      <c r="L80" s="59"/>
      <c r="M80" s="59"/>
      <c r="N80" s="59"/>
      <c r="O80" s="59"/>
      <c r="P80" s="168"/>
      <c r="Q80" s="193"/>
      <c r="R80" s="193"/>
      <c r="S80" s="193"/>
      <c r="T80" s="175" t="s">
        <v>61</v>
      </c>
      <c r="U80" s="170">
        <v>1</v>
      </c>
      <c r="V80" s="171" t="s">
        <v>33</v>
      </c>
      <c r="W80" s="198">
        <v>28584000</v>
      </c>
      <c r="X80" s="178">
        <v>28584000</v>
      </c>
      <c r="Y80" s="54"/>
      <c r="Z80" s="66"/>
      <c r="AA80" s="65"/>
    </row>
    <row r="81" spans="1:29" ht="15" customHeight="1">
      <c r="A81" s="28"/>
      <c r="C81" s="10"/>
      <c r="D81" s="10"/>
      <c r="E81" s="57"/>
      <c r="L81" s="59"/>
      <c r="M81" s="59"/>
      <c r="N81" s="59"/>
      <c r="O81" s="59"/>
      <c r="P81" s="168"/>
      <c r="Q81" s="193"/>
      <c r="R81" s="193"/>
      <c r="S81" s="193"/>
      <c r="T81" s="175" t="s">
        <v>61</v>
      </c>
      <c r="U81" s="170">
        <v>1</v>
      </c>
      <c r="V81" s="171" t="s">
        <v>33</v>
      </c>
      <c r="W81" s="198"/>
      <c r="X81" s="178">
        <v>0</v>
      </c>
      <c r="Y81" s="54"/>
      <c r="Z81" s="66"/>
      <c r="AA81" s="65"/>
    </row>
    <row r="82" spans="1:29" ht="15" customHeight="1">
      <c r="A82" s="28"/>
      <c r="C82" s="10"/>
      <c r="D82" s="10"/>
      <c r="E82" s="57"/>
      <c r="L82" s="59"/>
      <c r="M82" s="59"/>
      <c r="N82" s="59"/>
      <c r="O82" s="59"/>
      <c r="P82" s="168"/>
      <c r="Q82" s="193"/>
      <c r="R82" s="193"/>
      <c r="S82" s="193"/>
      <c r="T82" s="175" t="s">
        <v>217</v>
      </c>
      <c r="U82" s="170">
        <v>1</v>
      </c>
      <c r="V82" s="171" t="s">
        <v>33</v>
      </c>
      <c r="W82" s="198"/>
      <c r="X82" s="178">
        <v>0</v>
      </c>
      <c r="Y82" s="54"/>
      <c r="Z82" s="66"/>
      <c r="AA82" s="65"/>
    </row>
    <row r="83" spans="1:29" ht="15" customHeight="1">
      <c r="A83" s="28"/>
      <c r="C83" s="10"/>
      <c r="D83" s="10"/>
      <c r="E83" s="57"/>
      <c r="L83" s="59"/>
      <c r="M83" s="59"/>
      <c r="N83" s="59"/>
      <c r="O83" s="59"/>
      <c r="P83" s="168"/>
      <c r="Q83" s="193"/>
      <c r="R83" s="193"/>
      <c r="S83" s="193"/>
      <c r="T83" s="175" t="s">
        <v>218</v>
      </c>
      <c r="U83" s="170">
        <v>1</v>
      </c>
      <c r="V83" s="171" t="s">
        <v>33</v>
      </c>
      <c r="W83" s="198">
        <v>34200000</v>
      </c>
      <c r="X83" s="178">
        <v>34200000</v>
      </c>
      <c r="Y83" s="54"/>
      <c r="Z83" s="66"/>
      <c r="AA83" s="65"/>
    </row>
    <row r="84" spans="1:29" ht="15" customHeight="1">
      <c r="A84" s="28"/>
      <c r="C84" s="10"/>
      <c r="D84" s="10"/>
      <c r="E84" s="57"/>
      <c r="L84" s="59"/>
      <c r="M84" s="59"/>
      <c r="N84" s="59"/>
      <c r="O84" s="59"/>
      <c r="P84" s="168"/>
      <c r="Q84" s="193"/>
      <c r="R84" s="193"/>
      <c r="S84" s="193"/>
      <c r="T84" s="175" t="s">
        <v>62</v>
      </c>
      <c r="U84" s="170">
        <v>1</v>
      </c>
      <c r="V84" s="171" t="s">
        <v>33</v>
      </c>
      <c r="W84" s="198">
        <v>29700000</v>
      </c>
      <c r="X84" s="178">
        <v>29700000</v>
      </c>
      <c r="Y84" s="54"/>
      <c r="Z84" s="66"/>
      <c r="AA84" s="65"/>
    </row>
    <row r="85" spans="1:29" ht="15" customHeight="1">
      <c r="A85" s="28"/>
      <c r="C85" s="10"/>
      <c r="D85" s="10"/>
      <c r="E85" s="57"/>
      <c r="L85" s="59"/>
      <c r="M85" s="59"/>
      <c r="N85" s="59"/>
      <c r="O85" s="59"/>
      <c r="P85" s="168"/>
      <c r="Q85" s="193"/>
      <c r="R85" s="193"/>
      <c r="S85" s="193"/>
      <c r="T85" s="175" t="s">
        <v>63</v>
      </c>
      <c r="U85" s="170">
        <v>1</v>
      </c>
      <c r="V85" s="171" t="s">
        <v>33</v>
      </c>
      <c r="W85" s="198">
        <v>34800000</v>
      </c>
      <c r="X85" s="178">
        <v>34800000</v>
      </c>
      <c r="Y85" s="54"/>
      <c r="Z85" s="66"/>
      <c r="AA85" s="65"/>
    </row>
    <row r="86" spans="1:29" ht="15" customHeight="1">
      <c r="A86" s="28"/>
      <c r="C86" s="10"/>
      <c r="D86" s="10"/>
      <c r="E86" s="57"/>
      <c r="L86" s="59"/>
      <c r="M86" s="59"/>
      <c r="N86" s="59"/>
      <c r="O86" s="59"/>
      <c r="P86" s="168"/>
      <c r="Q86" s="193"/>
      <c r="R86" s="193"/>
      <c r="S86" s="193"/>
      <c r="T86" s="175" t="s">
        <v>64</v>
      </c>
      <c r="U86" s="170">
        <v>1</v>
      </c>
      <c r="V86" s="171" t="s">
        <v>33</v>
      </c>
      <c r="W86" s="198">
        <v>45840000</v>
      </c>
      <c r="X86" s="178">
        <v>45840000</v>
      </c>
      <c r="Y86" s="54"/>
      <c r="Z86" s="66"/>
      <c r="AA86" s="65"/>
    </row>
    <row r="87" spans="1:29" ht="15" customHeight="1">
      <c r="A87" s="28"/>
      <c r="C87" s="10"/>
      <c r="D87" s="10"/>
      <c r="E87" s="57"/>
      <c r="L87" s="59"/>
      <c r="M87" s="59"/>
      <c r="N87" s="59"/>
      <c r="O87" s="59"/>
      <c r="P87" s="168"/>
      <c r="Q87" s="193"/>
      <c r="R87" s="193"/>
      <c r="S87" s="193"/>
      <c r="T87" s="175" t="s">
        <v>65</v>
      </c>
      <c r="U87" s="170">
        <v>1</v>
      </c>
      <c r="V87" s="171" t="s">
        <v>33</v>
      </c>
      <c r="W87" s="198"/>
      <c r="X87" s="178">
        <v>0</v>
      </c>
      <c r="Y87" s="54"/>
      <c r="Z87" s="65"/>
      <c r="AA87" s="298"/>
    </row>
    <row r="88" spans="1:29" ht="15" customHeight="1" thickBot="1">
      <c r="A88" s="28"/>
      <c r="C88" s="10"/>
      <c r="D88" s="10"/>
      <c r="E88" s="57"/>
      <c r="L88" s="59"/>
      <c r="M88" s="59"/>
      <c r="N88" s="59"/>
      <c r="O88" s="59"/>
      <c r="P88" s="168"/>
      <c r="Q88" s="193"/>
      <c r="R88" s="193"/>
      <c r="S88" s="193"/>
      <c r="T88" s="175" t="s">
        <v>219</v>
      </c>
      <c r="U88" s="170">
        <v>1</v>
      </c>
      <c r="V88" s="171" t="s">
        <v>33</v>
      </c>
      <c r="W88" s="198">
        <v>29436000</v>
      </c>
      <c r="X88" s="199">
        <v>29436000</v>
      </c>
      <c r="Y88" s="200"/>
      <c r="Z88" s="85"/>
      <c r="AA88" s="67"/>
      <c r="AC88" s="67"/>
    </row>
    <row r="89" spans="1:29" ht="15" customHeight="1" thickTop="1">
      <c r="A89" s="28"/>
      <c r="C89" s="10"/>
      <c r="D89" s="10"/>
      <c r="E89" s="57"/>
      <c r="L89" s="59"/>
      <c r="M89" s="59"/>
      <c r="N89" s="59"/>
      <c r="O89" s="59"/>
      <c r="P89" s="168"/>
      <c r="Q89" s="193"/>
      <c r="R89" s="193"/>
      <c r="S89" s="193"/>
      <c r="T89" s="64"/>
      <c r="U89" s="40"/>
      <c r="V89" s="40"/>
      <c r="W89" s="65"/>
      <c r="X89" s="66">
        <v>765755500</v>
      </c>
      <c r="Y89" s="8"/>
      <c r="Z89" s="74"/>
    </row>
    <row r="90" spans="1:29" ht="15" customHeight="1">
      <c r="A90" s="28"/>
      <c r="C90" s="10"/>
      <c r="D90" s="10"/>
      <c r="E90" s="57"/>
      <c r="I90" s="81" t="s">
        <v>66</v>
      </c>
      <c r="L90" s="59"/>
      <c r="M90" s="59"/>
      <c r="N90" s="59"/>
      <c r="O90" s="59"/>
      <c r="P90" s="82">
        <f t="shared" ref="P90:Q93" si="0">P91</f>
        <v>52000000</v>
      </c>
      <c r="Q90" s="82">
        <f t="shared" si="0"/>
        <v>50450400</v>
      </c>
      <c r="R90" s="82">
        <f>P90-Q90</f>
        <v>1549600</v>
      </c>
      <c r="S90" s="186"/>
      <c r="T90" s="64"/>
      <c r="U90" s="40"/>
      <c r="V90" s="40"/>
      <c r="W90" s="40"/>
      <c r="Y90" s="8"/>
      <c r="Z90" s="41"/>
    </row>
    <row r="91" spans="1:29" ht="15" customHeight="1">
      <c r="A91" s="28"/>
      <c r="C91" s="305" t="s">
        <v>67</v>
      </c>
      <c r="D91" s="305"/>
      <c r="E91" s="306"/>
      <c r="J91" s="313" t="s">
        <v>68</v>
      </c>
      <c r="K91" s="313"/>
      <c r="L91" s="313"/>
      <c r="M91" s="313"/>
      <c r="N91" s="313"/>
      <c r="O91" s="313"/>
      <c r="P91" s="83">
        <f t="shared" si="0"/>
        <v>52000000</v>
      </c>
      <c r="Q91" s="83">
        <f t="shared" si="0"/>
        <v>50450400</v>
      </c>
      <c r="R91" s="83">
        <f>R92</f>
        <v>1549600</v>
      </c>
      <c r="S91" s="185"/>
      <c r="T91" s="64"/>
      <c r="U91" s="40"/>
      <c r="V91" s="40"/>
      <c r="W91" s="40"/>
      <c r="Y91" s="8"/>
      <c r="Z91" s="41"/>
    </row>
    <row r="92" spans="1:29" ht="15" customHeight="1">
      <c r="A92" s="28"/>
      <c r="C92" s="305" t="s">
        <v>69</v>
      </c>
      <c r="D92" s="305"/>
      <c r="E92" s="306"/>
      <c r="K92" s="307" t="s">
        <v>70</v>
      </c>
      <c r="L92" s="307"/>
      <c r="M92" s="307"/>
      <c r="N92" s="307"/>
      <c r="O92" s="307"/>
      <c r="P92" s="83">
        <f t="shared" si="0"/>
        <v>52000000</v>
      </c>
      <c r="Q92" s="83">
        <f t="shared" si="0"/>
        <v>50450400</v>
      </c>
      <c r="R92" s="83">
        <f>R93</f>
        <v>1549600</v>
      </c>
      <c r="S92" s="185"/>
      <c r="T92" s="64"/>
      <c r="U92" s="40"/>
      <c r="V92" s="40"/>
      <c r="W92" s="40"/>
      <c r="Y92" s="8"/>
      <c r="Z92" s="41"/>
    </row>
    <row r="93" spans="1:29" ht="15" customHeight="1">
      <c r="A93" s="28"/>
      <c r="C93" s="305" t="s">
        <v>71</v>
      </c>
      <c r="D93" s="305"/>
      <c r="E93" s="306"/>
      <c r="L93" s="307" t="s">
        <v>72</v>
      </c>
      <c r="M93" s="307"/>
      <c r="N93" s="307"/>
      <c r="O93" s="307"/>
      <c r="P93" s="83">
        <f t="shared" si="0"/>
        <v>52000000</v>
      </c>
      <c r="Q93" s="83">
        <f t="shared" si="0"/>
        <v>50450400</v>
      </c>
      <c r="R93" s="83">
        <f>P93-Q93</f>
        <v>1549600</v>
      </c>
      <c r="S93" s="185"/>
      <c r="T93" s="64"/>
      <c r="U93" s="40"/>
      <c r="V93" s="40"/>
      <c r="W93" s="40"/>
      <c r="Y93" s="8"/>
      <c r="Z93" s="41"/>
      <c r="AC93" s="67"/>
    </row>
    <row r="94" spans="1:29" ht="15" customHeight="1">
      <c r="A94" s="28"/>
      <c r="C94" s="305" t="s">
        <v>73</v>
      </c>
      <c r="D94" s="305"/>
      <c r="E94" s="306"/>
      <c r="L94" s="59"/>
      <c r="M94" s="307" t="s">
        <v>74</v>
      </c>
      <c r="N94" s="307"/>
      <c r="O94" s="307"/>
      <c r="P94" s="168">
        <v>52000000</v>
      </c>
      <c r="Q94" s="193">
        <v>50450400</v>
      </c>
      <c r="R94" s="193">
        <f>P94-Q94</f>
        <v>1549600</v>
      </c>
      <c r="S94" s="193">
        <f>Q94/P94*100</f>
        <v>97.02</v>
      </c>
      <c r="T94" s="175" t="s">
        <v>220</v>
      </c>
      <c r="U94" s="176">
        <v>1</v>
      </c>
      <c r="V94" s="176" t="s">
        <v>91</v>
      </c>
      <c r="W94" s="177">
        <v>4204200</v>
      </c>
      <c r="X94" s="178">
        <f>W94*U94</f>
        <v>4204200</v>
      </c>
      <c r="Y94" s="65"/>
      <c r="Z94" s="66"/>
      <c r="AA94" s="65"/>
      <c r="AC94" s="67"/>
    </row>
    <row r="95" spans="1:29" ht="15" customHeight="1">
      <c r="A95" s="28"/>
      <c r="C95" s="10"/>
      <c r="D95" s="10"/>
      <c r="E95" s="57"/>
      <c r="L95" s="59"/>
      <c r="M95" s="59"/>
      <c r="N95" s="59"/>
      <c r="O95" s="59"/>
      <c r="P95" s="168"/>
      <c r="Q95" s="193"/>
      <c r="R95" s="193"/>
      <c r="S95" s="193"/>
      <c r="T95" s="175" t="s">
        <v>221</v>
      </c>
      <c r="U95" s="176">
        <v>1</v>
      </c>
      <c r="V95" s="176" t="s">
        <v>91</v>
      </c>
      <c r="W95" s="177">
        <v>4204200</v>
      </c>
      <c r="X95" s="178">
        <f t="shared" ref="X95:X105" si="1">W95*U95</f>
        <v>4204200</v>
      </c>
      <c r="Y95" s="65"/>
      <c r="Z95" s="65"/>
      <c r="AA95" s="298"/>
      <c r="AC95" s="67"/>
    </row>
    <row r="96" spans="1:29" ht="15" customHeight="1">
      <c r="A96" s="28"/>
      <c r="E96" s="37"/>
      <c r="P96" s="168"/>
      <c r="Q96" s="193"/>
      <c r="R96" s="193"/>
      <c r="S96" s="193"/>
      <c r="T96" s="175" t="s">
        <v>222</v>
      </c>
      <c r="U96" s="176">
        <v>1</v>
      </c>
      <c r="V96" s="176" t="s">
        <v>91</v>
      </c>
      <c r="W96" s="177">
        <v>4204200</v>
      </c>
      <c r="X96" s="178">
        <f t="shared" si="1"/>
        <v>4204200</v>
      </c>
      <c r="Y96" s="8"/>
      <c r="Z96" s="213"/>
      <c r="AA96" s="39"/>
      <c r="AC96" s="67"/>
    </row>
    <row r="97" spans="1:51" ht="15" customHeight="1">
      <c r="A97" s="28"/>
      <c r="E97" s="37"/>
      <c r="P97" s="168"/>
      <c r="Q97" s="193"/>
      <c r="R97" s="193"/>
      <c r="S97" s="193"/>
      <c r="T97" s="175" t="s">
        <v>223</v>
      </c>
      <c r="U97" s="176">
        <v>1</v>
      </c>
      <c r="V97" s="176" t="s">
        <v>91</v>
      </c>
      <c r="W97" s="177">
        <v>4204200</v>
      </c>
      <c r="X97" s="178">
        <f t="shared" si="1"/>
        <v>4204200</v>
      </c>
      <c r="Y97" s="8"/>
      <c r="Z97" s="41"/>
    </row>
    <row r="98" spans="1:51" ht="15" hidden="1" customHeight="1">
      <c r="A98" s="28"/>
      <c r="E98" s="37"/>
      <c r="H98" s="86" t="s">
        <v>75</v>
      </c>
      <c r="I98" s="81"/>
      <c r="J98" s="81"/>
      <c r="K98" s="81"/>
      <c r="L98" s="81"/>
      <c r="M98" s="81"/>
      <c r="N98" s="81"/>
      <c r="O98" s="81"/>
      <c r="P98" s="168"/>
      <c r="Q98" s="193"/>
      <c r="R98" s="193"/>
      <c r="S98" s="193"/>
      <c r="T98" s="175" t="s">
        <v>224</v>
      </c>
      <c r="U98" s="176">
        <v>1</v>
      </c>
      <c r="V98" s="176" t="s">
        <v>91</v>
      </c>
      <c r="W98" s="177">
        <v>4204200</v>
      </c>
      <c r="X98" s="178">
        <f t="shared" si="1"/>
        <v>4204200</v>
      </c>
      <c r="Y98" s="8"/>
      <c r="Z98" s="41"/>
    </row>
    <row r="99" spans="1:51" ht="15" customHeight="1">
      <c r="A99" s="28"/>
      <c r="E99" s="37"/>
      <c r="H99" s="86"/>
      <c r="I99" s="81"/>
      <c r="J99" s="81"/>
      <c r="K99" s="81"/>
      <c r="L99" s="81"/>
      <c r="M99" s="81"/>
      <c r="N99" s="81"/>
      <c r="O99" s="81"/>
      <c r="P99" s="168"/>
      <c r="Q99" s="193"/>
      <c r="R99" s="193"/>
      <c r="S99" s="193"/>
      <c r="T99" s="175" t="s">
        <v>225</v>
      </c>
      <c r="U99" s="176">
        <v>1</v>
      </c>
      <c r="V99" s="176" t="s">
        <v>91</v>
      </c>
      <c r="W99" s="177">
        <v>4204200</v>
      </c>
      <c r="X99" s="178">
        <f t="shared" si="1"/>
        <v>4204200</v>
      </c>
      <c r="Y99" s="8"/>
      <c r="Z99" s="41"/>
    </row>
    <row r="100" spans="1:51" ht="15" customHeight="1">
      <c r="A100" s="28"/>
      <c r="E100" s="37"/>
      <c r="H100" s="86"/>
      <c r="I100" s="81"/>
      <c r="J100" s="81"/>
      <c r="K100" s="81"/>
      <c r="L100" s="81"/>
      <c r="M100" s="81"/>
      <c r="N100" s="81"/>
      <c r="O100" s="81"/>
      <c r="P100" s="168"/>
      <c r="Q100" s="193"/>
      <c r="R100" s="193"/>
      <c r="S100" s="193"/>
      <c r="T100" s="175" t="s">
        <v>226</v>
      </c>
      <c r="U100" s="176">
        <v>1</v>
      </c>
      <c r="V100" s="176" t="s">
        <v>91</v>
      </c>
      <c r="W100" s="177">
        <v>4204200</v>
      </c>
      <c r="X100" s="178">
        <f t="shared" si="1"/>
        <v>4204200</v>
      </c>
      <c r="Y100" s="8"/>
      <c r="Z100" s="41"/>
    </row>
    <row r="101" spans="1:51" ht="15" customHeight="1">
      <c r="A101" s="28"/>
      <c r="E101" s="37"/>
      <c r="H101" s="86"/>
      <c r="I101" s="81"/>
      <c r="J101" s="81"/>
      <c r="K101" s="81"/>
      <c r="L101" s="81"/>
      <c r="M101" s="81"/>
      <c r="N101" s="81"/>
      <c r="O101" s="81"/>
      <c r="P101" s="168"/>
      <c r="Q101" s="193"/>
      <c r="R101" s="193"/>
      <c r="S101" s="193"/>
      <c r="T101" s="175" t="s">
        <v>227</v>
      </c>
      <c r="U101" s="176">
        <v>1</v>
      </c>
      <c r="V101" s="176" t="s">
        <v>91</v>
      </c>
      <c r="W101" s="177">
        <v>4204200</v>
      </c>
      <c r="X101" s="178">
        <f t="shared" si="1"/>
        <v>4204200</v>
      </c>
      <c r="Y101" s="8"/>
      <c r="Z101" s="41"/>
    </row>
    <row r="102" spans="1:51" ht="15" customHeight="1">
      <c r="A102" s="28"/>
      <c r="E102" s="37"/>
      <c r="H102" s="86"/>
      <c r="I102" s="81"/>
      <c r="J102" s="81"/>
      <c r="K102" s="81"/>
      <c r="L102" s="81"/>
      <c r="M102" s="81"/>
      <c r="N102" s="81"/>
      <c r="O102" s="81"/>
      <c r="P102" s="168"/>
      <c r="Q102" s="193"/>
      <c r="R102" s="193"/>
      <c r="S102" s="193"/>
      <c r="T102" s="175" t="s">
        <v>228</v>
      </c>
      <c r="U102" s="176">
        <v>1</v>
      </c>
      <c r="V102" s="176" t="s">
        <v>91</v>
      </c>
      <c r="W102" s="177">
        <v>4204200</v>
      </c>
      <c r="X102" s="178">
        <f t="shared" si="1"/>
        <v>4204200</v>
      </c>
      <c r="Y102" s="8"/>
      <c r="Z102" s="41"/>
    </row>
    <row r="103" spans="1:51" ht="15" customHeight="1">
      <c r="A103" s="28"/>
      <c r="E103" s="37"/>
      <c r="H103" s="86"/>
      <c r="I103" s="81"/>
      <c r="J103" s="81"/>
      <c r="K103" s="81"/>
      <c r="L103" s="81"/>
      <c r="M103" s="81"/>
      <c r="N103" s="81"/>
      <c r="O103" s="81"/>
      <c r="P103" s="168"/>
      <c r="Q103" s="193"/>
      <c r="R103" s="193"/>
      <c r="S103" s="193"/>
      <c r="T103" s="175" t="s">
        <v>229</v>
      </c>
      <c r="U103" s="176">
        <v>1</v>
      </c>
      <c r="V103" s="176" t="s">
        <v>91</v>
      </c>
      <c r="W103" s="177">
        <v>4204200</v>
      </c>
      <c r="X103" s="178">
        <f t="shared" si="1"/>
        <v>4204200</v>
      </c>
      <c r="Y103" s="8"/>
      <c r="Z103" s="41"/>
    </row>
    <row r="104" spans="1:51" ht="15" customHeight="1">
      <c r="A104" s="28"/>
      <c r="E104" s="37"/>
      <c r="H104" s="86"/>
      <c r="I104" s="81"/>
      <c r="J104" s="81"/>
      <c r="K104" s="81"/>
      <c r="L104" s="81"/>
      <c r="M104" s="81"/>
      <c r="N104" s="81"/>
      <c r="O104" s="81"/>
      <c r="P104" s="168"/>
      <c r="Q104" s="193"/>
      <c r="R104" s="193"/>
      <c r="S104" s="193"/>
      <c r="T104" s="175" t="s">
        <v>230</v>
      </c>
      <c r="U104" s="176">
        <v>1</v>
      </c>
      <c r="V104" s="176" t="s">
        <v>91</v>
      </c>
      <c r="W104" s="177">
        <v>4204200</v>
      </c>
      <c r="X104" s="178">
        <f t="shared" si="1"/>
        <v>4204200</v>
      </c>
      <c r="Y104" s="8"/>
      <c r="Z104" s="41"/>
    </row>
    <row r="105" spans="1:51" ht="15" customHeight="1" thickBot="1">
      <c r="A105" s="28"/>
      <c r="E105" s="37"/>
      <c r="H105" s="86"/>
      <c r="I105" s="81"/>
      <c r="J105" s="81"/>
      <c r="K105" s="81"/>
      <c r="L105" s="81"/>
      <c r="M105" s="81"/>
      <c r="N105" s="81"/>
      <c r="O105" s="81"/>
      <c r="P105" s="168"/>
      <c r="Q105" s="193"/>
      <c r="R105" s="193"/>
      <c r="S105" s="193"/>
      <c r="T105" s="175" t="s">
        <v>231</v>
      </c>
      <c r="U105" s="176">
        <v>1</v>
      </c>
      <c r="V105" s="176" t="s">
        <v>91</v>
      </c>
      <c r="W105" s="177">
        <v>4204200</v>
      </c>
      <c r="X105" s="199">
        <f t="shared" si="1"/>
        <v>4204200</v>
      </c>
      <c r="Y105" s="8"/>
      <c r="Z105" s="41"/>
    </row>
    <row r="106" spans="1:51" ht="15" customHeight="1" thickTop="1">
      <c r="A106" s="28"/>
      <c r="E106" s="37"/>
      <c r="H106" s="86"/>
      <c r="I106" s="81"/>
      <c r="J106" s="81"/>
      <c r="K106" s="81"/>
      <c r="L106" s="81"/>
      <c r="M106" s="81"/>
      <c r="N106" s="81"/>
      <c r="O106" s="81"/>
      <c r="P106" s="168"/>
      <c r="Q106" s="193"/>
      <c r="R106" s="193"/>
      <c r="S106" s="193"/>
      <c r="T106" s="196"/>
      <c r="U106" s="17"/>
      <c r="V106" s="17"/>
      <c r="W106" s="197"/>
      <c r="X106" s="178">
        <f>SUM(X94:X105)</f>
        <v>50450400</v>
      </c>
      <c r="Y106" s="8"/>
      <c r="Z106" s="41"/>
    </row>
    <row r="107" spans="1:51" ht="15" customHeight="1">
      <c r="A107" s="28"/>
      <c r="E107" s="37"/>
      <c r="H107" s="86"/>
      <c r="I107" s="81"/>
      <c r="J107" s="81"/>
      <c r="K107" s="81"/>
      <c r="L107" s="81"/>
      <c r="M107" s="81"/>
      <c r="N107" s="81"/>
      <c r="O107" s="81"/>
      <c r="P107" s="87"/>
      <c r="Q107" s="87"/>
      <c r="R107" s="88"/>
      <c r="S107" s="187"/>
      <c r="T107" s="64"/>
      <c r="U107" s="40"/>
      <c r="V107" s="40"/>
      <c r="W107" s="40"/>
      <c r="Y107" s="8"/>
      <c r="Z107" s="41"/>
    </row>
    <row r="108" spans="1:51" ht="15" customHeight="1">
      <c r="A108" s="28"/>
      <c r="E108" s="37"/>
      <c r="H108" s="81"/>
      <c r="I108" s="81" t="s">
        <v>76</v>
      </c>
      <c r="J108" s="81"/>
      <c r="K108" s="81"/>
      <c r="L108" s="81"/>
      <c r="M108" s="81"/>
      <c r="N108" s="81"/>
      <c r="O108" s="81"/>
      <c r="P108" s="89">
        <f>P109</f>
        <v>3610000</v>
      </c>
      <c r="Q108" s="89">
        <f>Q109</f>
        <v>3609150</v>
      </c>
      <c r="R108" s="90">
        <f t="shared" ref="R108:R111" si="2">P108-Q108</f>
        <v>850</v>
      </c>
      <c r="S108" s="186"/>
      <c r="T108" s="64"/>
      <c r="U108" s="40"/>
      <c r="V108" s="40"/>
      <c r="W108" s="40"/>
      <c r="Y108" s="8"/>
      <c r="Z108" s="41"/>
    </row>
    <row r="109" spans="1:51" s="91" customFormat="1" ht="15" customHeight="1">
      <c r="A109" s="28"/>
      <c r="B109" s="1"/>
      <c r="C109" s="305" t="s">
        <v>67</v>
      </c>
      <c r="D109" s="305"/>
      <c r="E109" s="306"/>
      <c r="F109" s="1"/>
      <c r="G109" s="1"/>
      <c r="H109" s="1"/>
      <c r="I109" s="1"/>
      <c r="J109" s="313" t="s">
        <v>68</v>
      </c>
      <c r="K109" s="313"/>
      <c r="L109" s="313"/>
      <c r="M109" s="313"/>
      <c r="N109" s="313"/>
      <c r="O109" s="313"/>
      <c r="P109" s="83">
        <f>P110</f>
        <v>3610000</v>
      </c>
      <c r="Q109" s="83">
        <f>Q110</f>
        <v>3609150</v>
      </c>
      <c r="R109" s="83">
        <f t="shared" si="2"/>
        <v>850</v>
      </c>
      <c r="S109" s="185"/>
      <c r="T109" s="64"/>
      <c r="U109" s="40"/>
      <c r="V109" s="40"/>
      <c r="W109" s="40"/>
      <c r="X109" s="8"/>
      <c r="Y109" s="8"/>
      <c r="Z109" s="4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/>
      <c r="AW109"/>
      <c r="AX109"/>
      <c r="AY109"/>
    </row>
    <row r="110" spans="1:51" s="91" customFormat="1" ht="15" customHeight="1">
      <c r="A110" s="28"/>
      <c r="B110" s="1"/>
      <c r="C110" s="305" t="s">
        <v>77</v>
      </c>
      <c r="D110" s="305"/>
      <c r="E110" s="306"/>
      <c r="F110" s="1"/>
      <c r="G110" s="1"/>
      <c r="H110" s="1"/>
      <c r="I110" s="1"/>
      <c r="J110" s="1"/>
      <c r="K110" s="307" t="s">
        <v>78</v>
      </c>
      <c r="L110" s="307"/>
      <c r="M110" s="307"/>
      <c r="N110" s="307"/>
      <c r="O110" s="307"/>
      <c r="P110" s="83">
        <f t="shared" ref="P110:Q110" si="3">P111</f>
        <v>3610000</v>
      </c>
      <c r="Q110" s="83">
        <f t="shared" si="3"/>
        <v>3609150</v>
      </c>
      <c r="R110" s="83">
        <f t="shared" si="2"/>
        <v>850</v>
      </c>
      <c r="S110" s="185"/>
      <c r="T110" s="64"/>
      <c r="U110" s="40"/>
      <c r="V110" s="40"/>
      <c r="W110" s="40"/>
      <c r="X110" s="8"/>
      <c r="Y110" s="8"/>
      <c r="Z110" s="4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/>
      <c r="AW110"/>
      <c r="AX110"/>
      <c r="AY110"/>
    </row>
    <row r="111" spans="1:51" s="91" customFormat="1" ht="15" customHeight="1">
      <c r="A111" s="28"/>
      <c r="B111" s="1"/>
      <c r="C111" s="305" t="s">
        <v>79</v>
      </c>
      <c r="D111" s="305"/>
      <c r="E111" s="306"/>
      <c r="F111" s="1"/>
      <c r="G111" s="1"/>
      <c r="H111" s="1"/>
      <c r="I111" s="1"/>
      <c r="J111" s="1"/>
      <c r="K111" s="1"/>
      <c r="L111" s="307" t="s">
        <v>80</v>
      </c>
      <c r="M111" s="307"/>
      <c r="N111" s="307"/>
      <c r="O111" s="307"/>
      <c r="P111" s="83">
        <f>P112</f>
        <v>3610000</v>
      </c>
      <c r="Q111" s="83">
        <f>Q112</f>
        <v>3609150</v>
      </c>
      <c r="R111" s="83">
        <f t="shared" si="2"/>
        <v>850</v>
      </c>
      <c r="S111" s="185"/>
      <c r="T111" s="64"/>
      <c r="U111" s="40"/>
      <c r="V111" s="40"/>
      <c r="W111" s="40"/>
      <c r="X111" s="8"/>
      <c r="Y111" s="8"/>
      <c r="Z111" s="4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/>
      <c r="AW111"/>
      <c r="AX111"/>
      <c r="AY111"/>
    </row>
    <row r="112" spans="1:51" s="91" customFormat="1" ht="25.5" customHeight="1">
      <c r="A112" s="28"/>
      <c r="B112" s="1"/>
      <c r="C112" s="305" t="s">
        <v>81</v>
      </c>
      <c r="D112" s="305"/>
      <c r="E112" s="306"/>
      <c r="F112" s="1"/>
      <c r="G112" s="1"/>
      <c r="H112" s="1"/>
      <c r="I112" s="1"/>
      <c r="J112" s="1"/>
      <c r="K112" s="1"/>
      <c r="L112" s="1"/>
      <c r="M112" s="307" t="s">
        <v>82</v>
      </c>
      <c r="N112" s="307"/>
      <c r="O112" s="307"/>
      <c r="P112" s="201">
        <v>3610000</v>
      </c>
      <c r="Q112" s="202">
        <f>+[1]Oktober!$O$34</f>
        <v>3609150</v>
      </c>
      <c r="R112" s="202">
        <f>P112-Q112</f>
        <v>850</v>
      </c>
      <c r="S112" s="202">
        <f>Q112/P112*100</f>
        <v>99.976454293628819</v>
      </c>
      <c r="T112" s="214" t="s">
        <v>232</v>
      </c>
      <c r="U112" s="215">
        <v>51</v>
      </c>
      <c r="V112" s="216" t="s">
        <v>98</v>
      </c>
      <c r="W112" s="217">
        <v>5000</v>
      </c>
      <c r="X112" s="218">
        <f>U112*W112</f>
        <v>255000</v>
      </c>
      <c r="Y112" s="92"/>
      <c r="Z112" s="104"/>
      <c r="AA112" s="93"/>
      <c r="AB112" s="1"/>
      <c r="AC112" s="94"/>
      <c r="AD112" s="95"/>
      <c r="AE112" s="1"/>
      <c r="AF112" s="94"/>
      <c r="AG112" s="95"/>
      <c r="AH112" s="96"/>
      <c r="AI112" s="1"/>
      <c r="AJ112" s="97"/>
      <c r="AK112" s="95"/>
      <c r="AL112" s="1"/>
      <c r="AM112" s="97"/>
      <c r="AN112" s="95"/>
      <c r="AO112" s="1"/>
      <c r="AP112" s="1"/>
      <c r="AQ112" s="1"/>
      <c r="AR112" s="1"/>
      <c r="AS112" s="1"/>
      <c r="AT112" s="1"/>
      <c r="AU112" s="1"/>
      <c r="AV112"/>
      <c r="AW112"/>
      <c r="AX112"/>
      <c r="AY112"/>
    </row>
    <row r="113" spans="1:51" s="91" customFormat="1" ht="15" customHeight="1">
      <c r="A113" s="28"/>
      <c r="B113" s="1"/>
      <c r="C113" s="10"/>
      <c r="D113" s="10"/>
      <c r="E113" s="57"/>
      <c r="F113" s="1"/>
      <c r="G113" s="1"/>
      <c r="H113" s="1"/>
      <c r="I113" s="1"/>
      <c r="J113" s="1"/>
      <c r="K113" s="1"/>
      <c r="L113" s="1"/>
      <c r="M113" s="59"/>
      <c r="N113" s="59"/>
      <c r="O113" s="59"/>
      <c r="P113" s="201"/>
      <c r="Q113" s="202"/>
      <c r="R113" s="202"/>
      <c r="S113" s="202"/>
      <c r="T113" s="219" t="s">
        <v>233</v>
      </c>
      <c r="U113" s="220">
        <v>12</v>
      </c>
      <c r="V113" s="216" t="s">
        <v>98</v>
      </c>
      <c r="W113" s="221">
        <v>5000</v>
      </c>
      <c r="X113" s="218">
        <f t="shared" ref="X113:X131" si="4">U113*W113</f>
        <v>60000</v>
      </c>
      <c r="Y113" s="92"/>
      <c r="Z113" s="104"/>
      <c r="AA113" s="93"/>
      <c r="AB113" s="1"/>
      <c r="AC113" s="94"/>
      <c r="AD113" s="95"/>
      <c r="AE113" s="1"/>
      <c r="AF113" s="94"/>
      <c r="AG113" s="95"/>
      <c r="AH113" s="96"/>
      <c r="AI113" s="1"/>
      <c r="AJ113" s="97"/>
      <c r="AK113" s="95"/>
      <c r="AL113" s="1"/>
      <c r="AM113" s="97"/>
      <c r="AN113" s="95"/>
      <c r="AO113" s="1"/>
      <c r="AP113" s="1"/>
      <c r="AQ113" s="1"/>
      <c r="AR113" s="1"/>
      <c r="AS113" s="1"/>
      <c r="AT113" s="1"/>
      <c r="AU113" s="1"/>
      <c r="AV113"/>
      <c r="AW113"/>
      <c r="AX113"/>
      <c r="AY113"/>
    </row>
    <row r="114" spans="1:51" ht="15" customHeight="1">
      <c r="A114" s="28"/>
      <c r="E114" s="37"/>
      <c r="P114" s="201"/>
      <c r="Q114" s="202"/>
      <c r="R114" s="202"/>
      <c r="S114" s="202"/>
      <c r="T114" s="219" t="s">
        <v>234</v>
      </c>
      <c r="U114" s="220">
        <v>4</v>
      </c>
      <c r="V114" s="216" t="s">
        <v>98</v>
      </c>
      <c r="W114" s="221">
        <v>18000</v>
      </c>
      <c r="X114" s="218">
        <f t="shared" si="4"/>
        <v>72000</v>
      </c>
      <c r="Y114" s="92"/>
      <c r="Z114" s="104"/>
      <c r="AA114" s="93"/>
      <c r="AC114" s="94"/>
      <c r="AD114" s="95"/>
      <c r="AF114" s="94"/>
      <c r="AG114" s="95"/>
      <c r="AH114" s="96"/>
      <c r="AJ114" s="97"/>
      <c r="AK114" s="95"/>
      <c r="AM114" s="97"/>
      <c r="AN114" s="95"/>
    </row>
    <row r="115" spans="1:51" ht="15" customHeight="1">
      <c r="A115" s="28"/>
      <c r="E115" s="37"/>
      <c r="P115" s="201"/>
      <c r="Q115" s="202"/>
      <c r="R115" s="202"/>
      <c r="S115" s="202"/>
      <c r="T115" s="219" t="s">
        <v>235</v>
      </c>
      <c r="U115" s="220">
        <v>1</v>
      </c>
      <c r="V115" s="216" t="s">
        <v>98</v>
      </c>
      <c r="W115" s="221">
        <v>420000</v>
      </c>
      <c r="X115" s="218">
        <f t="shared" si="4"/>
        <v>420000</v>
      </c>
      <c r="Y115" s="92"/>
      <c r="Z115" s="104"/>
      <c r="AA115" s="93"/>
      <c r="AC115" s="94"/>
      <c r="AD115" s="95"/>
      <c r="AF115" s="94"/>
      <c r="AG115" s="95"/>
      <c r="AH115" s="96"/>
      <c r="AJ115" s="97"/>
      <c r="AK115" s="95"/>
      <c r="AM115" s="97"/>
      <c r="AN115" s="95"/>
    </row>
    <row r="116" spans="1:51" ht="15" customHeight="1">
      <c r="A116" s="28"/>
      <c r="E116" s="37"/>
      <c r="P116" s="201"/>
      <c r="Q116" s="202"/>
      <c r="R116" s="202"/>
      <c r="S116" s="202"/>
      <c r="T116" s="219" t="s">
        <v>236</v>
      </c>
      <c r="U116" s="220">
        <v>3</v>
      </c>
      <c r="V116" s="216" t="s">
        <v>98</v>
      </c>
      <c r="W116" s="221">
        <v>106400</v>
      </c>
      <c r="X116" s="218">
        <f t="shared" si="4"/>
        <v>319200</v>
      </c>
      <c r="Y116" s="92"/>
      <c r="Z116" s="104"/>
      <c r="AA116" s="93"/>
      <c r="AC116" s="94"/>
      <c r="AD116" s="95"/>
      <c r="AF116" s="94"/>
      <c r="AG116" s="95"/>
      <c r="AH116" s="96"/>
      <c r="AJ116" s="97"/>
      <c r="AK116" s="95"/>
      <c r="AM116" s="97"/>
      <c r="AN116" s="95"/>
    </row>
    <row r="117" spans="1:51" ht="15" customHeight="1">
      <c r="A117" s="28"/>
      <c r="E117" s="37"/>
      <c r="P117" s="201"/>
      <c r="Q117" s="202"/>
      <c r="R117" s="202"/>
      <c r="S117" s="202"/>
      <c r="T117" s="219" t="s">
        <v>237</v>
      </c>
      <c r="U117" s="220">
        <v>5</v>
      </c>
      <c r="V117" s="216" t="s">
        <v>98</v>
      </c>
      <c r="W117" s="221">
        <v>57200</v>
      </c>
      <c r="X117" s="218">
        <f t="shared" si="4"/>
        <v>286000</v>
      </c>
      <c r="Y117" s="92"/>
      <c r="Z117" s="104"/>
      <c r="AA117" s="93"/>
      <c r="AC117" s="94"/>
      <c r="AD117" s="95"/>
      <c r="AF117" s="94"/>
      <c r="AG117" s="95"/>
      <c r="AH117" s="96"/>
      <c r="AJ117" s="97"/>
      <c r="AK117" s="95"/>
      <c r="AM117" s="97"/>
      <c r="AN117" s="95"/>
    </row>
    <row r="118" spans="1:51" ht="15" customHeight="1">
      <c r="A118" s="28"/>
      <c r="E118" s="37"/>
      <c r="P118" s="201"/>
      <c r="Q118" s="202"/>
      <c r="R118" s="202"/>
      <c r="S118" s="202"/>
      <c r="T118" s="219" t="s">
        <v>238</v>
      </c>
      <c r="U118" s="220">
        <v>6</v>
      </c>
      <c r="V118" s="216" t="s">
        <v>98</v>
      </c>
      <c r="W118" s="221">
        <v>67300</v>
      </c>
      <c r="X118" s="218">
        <f t="shared" si="4"/>
        <v>403800</v>
      </c>
      <c r="Y118" s="92"/>
      <c r="Z118" s="104"/>
      <c r="AA118" s="93"/>
      <c r="AC118" s="94"/>
      <c r="AD118" s="95"/>
      <c r="AF118" s="94"/>
      <c r="AG118" s="95"/>
      <c r="AH118" s="96"/>
      <c r="AJ118" s="97"/>
      <c r="AK118" s="95"/>
      <c r="AM118" s="97"/>
      <c r="AN118" s="95"/>
    </row>
    <row r="119" spans="1:51" ht="15" customHeight="1">
      <c r="A119" s="28"/>
      <c r="E119" s="37"/>
      <c r="P119" s="201"/>
      <c r="Q119" s="202"/>
      <c r="R119" s="202"/>
      <c r="S119" s="202"/>
      <c r="T119" s="219" t="s">
        <v>239</v>
      </c>
      <c r="U119" s="220">
        <v>4</v>
      </c>
      <c r="V119" s="216" t="s">
        <v>98</v>
      </c>
      <c r="W119" s="221">
        <v>112200</v>
      </c>
      <c r="X119" s="218">
        <f t="shared" si="4"/>
        <v>448800</v>
      </c>
      <c r="Y119" s="92"/>
      <c r="Z119" s="104"/>
      <c r="AA119" s="93"/>
      <c r="AC119" s="94"/>
      <c r="AD119" s="95"/>
      <c r="AF119" s="94"/>
      <c r="AG119" s="95"/>
      <c r="AH119" s="96"/>
      <c r="AJ119" s="97"/>
      <c r="AK119" s="95"/>
      <c r="AM119" s="97"/>
      <c r="AN119" s="95"/>
    </row>
    <row r="120" spans="1:51" ht="15" customHeight="1">
      <c r="A120" s="28"/>
      <c r="E120" s="37"/>
      <c r="P120" s="201"/>
      <c r="Q120" s="202"/>
      <c r="R120" s="202"/>
      <c r="S120" s="202"/>
      <c r="T120" s="219" t="s">
        <v>240</v>
      </c>
      <c r="U120" s="220">
        <v>2</v>
      </c>
      <c r="V120" s="216" t="s">
        <v>98</v>
      </c>
      <c r="W120" s="221">
        <v>136600</v>
      </c>
      <c r="X120" s="218">
        <f t="shared" si="4"/>
        <v>273200</v>
      </c>
      <c r="Y120" s="92"/>
      <c r="Z120" s="104"/>
      <c r="AA120" s="93"/>
      <c r="AC120" s="94"/>
      <c r="AD120" s="95"/>
      <c r="AF120" s="94"/>
      <c r="AG120" s="95"/>
      <c r="AH120" s="96"/>
      <c r="AJ120" s="97"/>
      <c r="AK120" s="95"/>
      <c r="AM120" s="97"/>
      <c r="AN120" s="95"/>
    </row>
    <row r="121" spans="1:51" ht="15" customHeight="1">
      <c r="A121" s="28"/>
      <c r="C121" s="10"/>
      <c r="D121" s="10"/>
      <c r="E121" s="57"/>
      <c r="M121" s="59"/>
      <c r="N121" s="59"/>
      <c r="O121" s="59"/>
      <c r="P121" s="201"/>
      <c r="Q121" s="202"/>
      <c r="R121" s="202"/>
      <c r="S121" s="202"/>
      <c r="T121" s="219" t="s">
        <v>241</v>
      </c>
      <c r="U121" s="220">
        <v>2</v>
      </c>
      <c r="V121" s="216" t="s">
        <v>98</v>
      </c>
      <c r="W121" s="221">
        <v>16800</v>
      </c>
      <c r="X121" s="218">
        <f t="shared" si="4"/>
        <v>33600</v>
      </c>
      <c r="Y121" s="99"/>
      <c r="Z121" s="104"/>
    </row>
    <row r="122" spans="1:51" ht="15" customHeight="1">
      <c r="A122" s="28"/>
      <c r="C122" s="10"/>
      <c r="D122" s="10"/>
      <c r="E122" s="57"/>
      <c r="M122" s="59"/>
      <c r="N122" s="59"/>
      <c r="O122" s="59"/>
      <c r="P122" s="201"/>
      <c r="Q122" s="202"/>
      <c r="R122" s="202"/>
      <c r="S122" s="202"/>
      <c r="T122" s="219" t="s">
        <v>242</v>
      </c>
      <c r="U122" s="220">
        <v>1</v>
      </c>
      <c r="V122" s="216" t="s">
        <v>98</v>
      </c>
      <c r="W122" s="221">
        <v>122800</v>
      </c>
      <c r="X122" s="218">
        <f t="shared" si="4"/>
        <v>122800</v>
      </c>
      <c r="Y122" s="99"/>
      <c r="Z122" s="104"/>
    </row>
    <row r="123" spans="1:51" ht="15" customHeight="1">
      <c r="A123" s="28"/>
      <c r="C123" s="10"/>
      <c r="D123" s="10"/>
      <c r="E123" s="57"/>
      <c r="M123" s="59"/>
      <c r="N123" s="59"/>
      <c r="O123" s="59"/>
      <c r="P123" s="201"/>
      <c r="Q123" s="202"/>
      <c r="R123" s="202"/>
      <c r="S123" s="202"/>
      <c r="T123" s="219" t="s">
        <v>243</v>
      </c>
      <c r="U123" s="220">
        <v>2</v>
      </c>
      <c r="V123" s="216" t="s">
        <v>98</v>
      </c>
      <c r="W123" s="221">
        <v>115000</v>
      </c>
      <c r="X123" s="218">
        <f t="shared" si="4"/>
        <v>230000</v>
      </c>
      <c r="Y123" s="99"/>
      <c r="Z123" s="104"/>
    </row>
    <row r="124" spans="1:51" ht="15" customHeight="1">
      <c r="A124" s="28"/>
      <c r="C124" s="10"/>
      <c r="D124" s="10"/>
      <c r="E124" s="57"/>
      <c r="M124" s="59"/>
      <c r="N124" s="59"/>
      <c r="O124" s="59"/>
      <c r="P124" s="201"/>
      <c r="Q124" s="202"/>
      <c r="R124" s="202"/>
      <c r="S124" s="202"/>
      <c r="T124" s="219" t="s">
        <v>244</v>
      </c>
      <c r="U124" s="220">
        <v>3</v>
      </c>
      <c r="V124" s="216" t="s">
        <v>98</v>
      </c>
      <c r="W124" s="221">
        <v>13650</v>
      </c>
      <c r="X124" s="218">
        <f t="shared" si="4"/>
        <v>40950</v>
      </c>
      <c r="Y124" s="99"/>
      <c r="Z124" s="104"/>
    </row>
    <row r="125" spans="1:51" ht="15" customHeight="1">
      <c r="A125" s="28"/>
      <c r="C125" s="10"/>
      <c r="D125" s="10"/>
      <c r="E125" s="57"/>
      <c r="M125" s="59"/>
      <c r="N125" s="59"/>
      <c r="O125" s="59"/>
      <c r="P125" s="201"/>
      <c r="Q125" s="202"/>
      <c r="R125" s="202"/>
      <c r="S125" s="202"/>
      <c r="T125" s="219" t="s">
        <v>245</v>
      </c>
      <c r="U125" s="220">
        <v>1</v>
      </c>
      <c r="V125" s="216" t="s">
        <v>98</v>
      </c>
      <c r="W125" s="221">
        <v>73600</v>
      </c>
      <c r="X125" s="218">
        <f t="shared" si="4"/>
        <v>73600</v>
      </c>
      <c r="Y125" s="99"/>
      <c r="Z125" s="104"/>
    </row>
    <row r="126" spans="1:51" ht="15" customHeight="1">
      <c r="A126" s="28"/>
      <c r="C126" s="10"/>
      <c r="D126" s="10"/>
      <c r="E126" s="57"/>
      <c r="M126" s="59"/>
      <c r="N126" s="59"/>
      <c r="O126" s="59"/>
      <c r="P126" s="201"/>
      <c r="Q126" s="202"/>
      <c r="R126" s="202"/>
      <c r="S126" s="202"/>
      <c r="T126" s="219" t="s">
        <v>246</v>
      </c>
      <c r="U126" s="220">
        <v>2</v>
      </c>
      <c r="V126" s="216" t="s">
        <v>98</v>
      </c>
      <c r="W126" s="221">
        <v>26250</v>
      </c>
      <c r="X126" s="218">
        <f t="shared" si="4"/>
        <v>52500</v>
      </c>
      <c r="Y126" s="99"/>
      <c r="Z126" s="104"/>
    </row>
    <row r="127" spans="1:51" ht="15" customHeight="1">
      <c r="A127" s="28"/>
      <c r="C127" s="10"/>
      <c r="D127" s="10"/>
      <c r="E127" s="57"/>
      <c r="M127" s="59"/>
      <c r="N127" s="59"/>
      <c r="O127" s="59"/>
      <c r="P127" s="201"/>
      <c r="Q127" s="202"/>
      <c r="R127" s="202"/>
      <c r="S127" s="202"/>
      <c r="T127" s="222" t="s">
        <v>247</v>
      </c>
      <c r="U127" s="220">
        <v>3</v>
      </c>
      <c r="V127" s="216" t="s">
        <v>98</v>
      </c>
      <c r="W127" s="221">
        <v>21000</v>
      </c>
      <c r="X127" s="218">
        <f t="shared" si="4"/>
        <v>63000</v>
      </c>
      <c r="Y127" s="99"/>
      <c r="Z127" s="104"/>
    </row>
    <row r="128" spans="1:51" ht="15" customHeight="1">
      <c r="A128" s="28"/>
      <c r="C128" s="10"/>
      <c r="D128" s="10"/>
      <c r="E128" s="57"/>
      <c r="M128" s="59"/>
      <c r="N128" s="59"/>
      <c r="O128" s="59"/>
      <c r="P128" s="201"/>
      <c r="Q128" s="202"/>
      <c r="R128" s="202"/>
      <c r="S128" s="202"/>
      <c r="T128" s="219" t="s">
        <v>248</v>
      </c>
      <c r="U128" s="220">
        <v>4</v>
      </c>
      <c r="V128" s="216" t="s">
        <v>98</v>
      </c>
      <c r="W128" s="221">
        <v>15000</v>
      </c>
      <c r="X128" s="218">
        <f t="shared" si="4"/>
        <v>60000</v>
      </c>
      <c r="Y128" s="99"/>
      <c r="Z128" s="104"/>
    </row>
    <row r="129" spans="1:51" ht="15" customHeight="1">
      <c r="A129" s="28"/>
      <c r="C129" s="10"/>
      <c r="D129" s="10"/>
      <c r="E129" s="57"/>
      <c r="M129" s="59"/>
      <c r="N129" s="59"/>
      <c r="O129" s="59"/>
      <c r="P129" s="201"/>
      <c r="Q129" s="202"/>
      <c r="R129" s="202"/>
      <c r="S129" s="202"/>
      <c r="T129" s="219" t="s">
        <v>249</v>
      </c>
      <c r="U129" s="220">
        <v>4</v>
      </c>
      <c r="V129" s="216" t="s">
        <v>98</v>
      </c>
      <c r="W129" s="221">
        <v>55000</v>
      </c>
      <c r="X129" s="218">
        <f t="shared" si="4"/>
        <v>220000</v>
      </c>
      <c r="Y129" s="99"/>
      <c r="Z129" s="104"/>
    </row>
    <row r="130" spans="1:51" ht="15" customHeight="1">
      <c r="A130" s="28"/>
      <c r="C130" s="10"/>
      <c r="D130" s="10"/>
      <c r="E130" s="57"/>
      <c r="M130" s="59"/>
      <c r="N130" s="59"/>
      <c r="O130" s="59"/>
      <c r="P130" s="201"/>
      <c r="Q130" s="202"/>
      <c r="R130" s="202"/>
      <c r="S130" s="202"/>
      <c r="T130" s="219" t="s">
        <v>250</v>
      </c>
      <c r="U130" s="220">
        <v>0</v>
      </c>
      <c r="V130" s="216" t="s">
        <v>98</v>
      </c>
      <c r="W130" s="221">
        <v>0</v>
      </c>
      <c r="X130" s="218">
        <f t="shared" si="4"/>
        <v>0</v>
      </c>
      <c r="Y130" s="99"/>
      <c r="Z130" s="104"/>
    </row>
    <row r="131" spans="1:51" ht="15" customHeight="1">
      <c r="A131" s="28"/>
      <c r="C131" s="10"/>
      <c r="D131" s="10"/>
      <c r="E131" s="57"/>
      <c r="M131" s="59"/>
      <c r="N131" s="59"/>
      <c r="O131" s="59"/>
      <c r="P131" s="201"/>
      <c r="Q131" s="202"/>
      <c r="R131" s="202"/>
      <c r="S131" s="202"/>
      <c r="T131" s="219" t="s">
        <v>251</v>
      </c>
      <c r="U131" s="220">
        <v>1</v>
      </c>
      <c r="V131" s="216" t="s">
        <v>98</v>
      </c>
      <c r="W131" s="221">
        <v>174700</v>
      </c>
      <c r="X131" s="223">
        <f t="shared" si="4"/>
        <v>174700</v>
      </c>
      <c r="Y131" s="99"/>
      <c r="Z131" s="104"/>
    </row>
    <row r="132" spans="1:51" ht="15" customHeight="1">
      <c r="A132" s="28"/>
      <c r="C132" s="10"/>
      <c r="D132" s="10"/>
      <c r="E132" s="57"/>
      <c r="M132" s="59"/>
      <c r="N132" s="59"/>
      <c r="O132" s="59"/>
      <c r="P132" s="201"/>
      <c r="Q132" s="202"/>
      <c r="R132" s="202"/>
      <c r="S132" s="202"/>
      <c r="T132" s="224"/>
      <c r="U132" s="225"/>
      <c r="V132" s="225"/>
      <c r="W132" s="226"/>
      <c r="X132" s="227">
        <f>SUM(X112:X131)</f>
        <v>3609150</v>
      </c>
      <c r="Y132" s="99"/>
      <c r="Z132" s="100"/>
    </row>
    <row r="133" spans="1:51" ht="15" customHeight="1">
      <c r="A133" s="28"/>
      <c r="C133" s="10"/>
      <c r="D133" s="10"/>
      <c r="E133" s="57"/>
      <c r="M133" s="59"/>
      <c r="N133" s="59"/>
      <c r="O133" s="59"/>
      <c r="P133" s="62"/>
      <c r="Q133" s="61"/>
      <c r="R133" s="62"/>
      <c r="S133" s="185"/>
      <c r="T133" s="98"/>
      <c r="U133" s="40"/>
      <c r="V133" s="40"/>
      <c r="W133" s="40"/>
      <c r="X133" s="99"/>
      <c r="Y133" s="99"/>
      <c r="Z133" s="100"/>
    </row>
    <row r="134" spans="1:51" ht="15" customHeight="1">
      <c r="A134" s="28"/>
      <c r="C134" s="10"/>
      <c r="D134" s="10"/>
      <c r="E134" s="57"/>
      <c r="M134" s="59"/>
      <c r="N134" s="59"/>
      <c r="O134" s="59"/>
      <c r="P134" s="62"/>
      <c r="Q134" s="61"/>
      <c r="R134" s="62"/>
      <c r="S134" s="185"/>
      <c r="T134" s="98"/>
      <c r="U134" s="40"/>
      <c r="V134" s="40"/>
      <c r="W134" s="40"/>
      <c r="X134" s="99"/>
      <c r="Y134" s="99"/>
      <c r="Z134" s="100"/>
    </row>
    <row r="135" spans="1:51" ht="15" customHeight="1">
      <c r="A135" s="28"/>
      <c r="C135" s="10"/>
      <c r="D135" s="10"/>
      <c r="E135" s="57"/>
      <c r="M135" s="59"/>
      <c r="N135" s="59"/>
      <c r="O135" s="59"/>
      <c r="P135" s="62"/>
      <c r="Q135" s="61"/>
      <c r="R135" s="62"/>
      <c r="S135" s="185"/>
      <c r="T135" s="98"/>
      <c r="U135" s="40"/>
      <c r="V135" s="40"/>
      <c r="W135" s="40"/>
      <c r="X135" s="99"/>
      <c r="Y135" s="99"/>
      <c r="Z135" s="100"/>
    </row>
    <row r="136" spans="1:51" ht="15" customHeight="1">
      <c r="A136" s="28"/>
      <c r="C136" s="10"/>
      <c r="D136" s="10"/>
      <c r="E136" s="57"/>
      <c r="M136" s="59"/>
      <c r="N136" s="59"/>
      <c r="O136" s="59"/>
      <c r="P136" s="62"/>
      <c r="Q136" s="61"/>
      <c r="R136" s="62"/>
      <c r="S136" s="185"/>
      <c r="T136" s="98"/>
      <c r="U136" s="40"/>
      <c r="V136" s="40"/>
      <c r="W136" s="40"/>
      <c r="X136" s="99"/>
      <c r="Y136" s="99"/>
      <c r="Z136" s="100"/>
    </row>
    <row r="137" spans="1:51" ht="15" customHeight="1">
      <c r="A137" s="28"/>
      <c r="C137" s="10"/>
      <c r="D137" s="10"/>
      <c r="E137" s="57"/>
      <c r="M137" s="59"/>
      <c r="N137" s="59"/>
      <c r="O137" s="59"/>
      <c r="P137" s="62"/>
      <c r="Q137" s="61"/>
      <c r="R137" s="62"/>
      <c r="S137" s="185"/>
      <c r="T137" s="98"/>
      <c r="U137" s="40"/>
      <c r="V137" s="40"/>
      <c r="W137" s="40"/>
      <c r="X137" s="99"/>
      <c r="Y137" s="99"/>
      <c r="Z137" s="100"/>
    </row>
    <row r="138" spans="1:51" ht="15" customHeight="1">
      <c r="A138" s="28"/>
      <c r="E138" s="37"/>
      <c r="I138" s="311" t="s">
        <v>84</v>
      </c>
      <c r="J138" s="311"/>
      <c r="K138" s="311"/>
      <c r="L138" s="311"/>
      <c r="M138" s="311"/>
      <c r="N138" s="311"/>
      <c r="O138" s="311"/>
      <c r="P138" s="101">
        <f t="shared" ref="P138:Q141" si="5">P139</f>
        <v>3000000</v>
      </c>
      <c r="Q138" s="101">
        <f t="shared" si="5"/>
        <v>2999260</v>
      </c>
      <c r="R138" s="82">
        <f>P138-Q138</f>
        <v>740</v>
      </c>
      <c r="S138" s="186"/>
      <c r="T138" s="64"/>
      <c r="U138" s="40"/>
      <c r="V138" s="40"/>
      <c r="W138" s="40"/>
      <c r="Y138" s="8"/>
      <c r="Z138" s="41"/>
    </row>
    <row r="139" spans="1:51" s="91" customFormat="1" ht="15" customHeight="1">
      <c r="A139" s="28"/>
      <c r="B139" s="1"/>
      <c r="C139" s="305" t="s">
        <v>67</v>
      </c>
      <c r="D139" s="305"/>
      <c r="E139" s="306"/>
      <c r="F139" s="1"/>
      <c r="G139" s="1"/>
      <c r="H139" s="1"/>
      <c r="I139" s="1"/>
      <c r="J139" s="313" t="s">
        <v>68</v>
      </c>
      <c r="K139" s="313"/>
      <c r="L139" s="313"/>
      <c r="M139" s="313"/>
      <c r="N139" s="313"/>
      <c r="O139" s="313"/>
      <c r="P139" s="83">
        <f t="shared" si="5"/>
        <v>3000000</v>
      </c>
      <c r="Q139" s="83">
        <f t="shared" si="5"/>
        <v>2999260</v>
      </c>
      <c r="R139" s="83">
        <f>P139-Q139</f>
        <v>740</v>
      </c>
      <c r="S139" s="185"/>
      <c r="T139" s="64"/>
      <c r="U139" s="40"/>
      <c r="V139" s="40"/>
      <c r="W139" s="40"/>
      <c r="X139" s="8"/>
      <c r="Y139" s="8"/>
      <c r="Z139" s="4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/>
      <c r="AW139"/>
      <c r="AX139"/>
      <c r="AY139"/>
    </row>
    <row r="140" spans="1:51" s="91" customFormat="1" ht="15" customHeight="1">
      <c r="A140" s="28"/>
      <c r="B140" s="1"/>
      <c r="C140" s="305" t="s">
        <v>77</v>
      </c>
      <c r="D140" s="305"/>
      <c r="E140" s="306"/>
      <c r="F140" s="1"/>
      <c r="G140" s="1"/>
      <c r="H140" s="1"/>
      <c r="I140" s="1"/>
      <c r="J140" s="1"/>
      <c r="K140" s="307" t="s">
        <v>78</v>
      </c>
      <c r="L140" s="307"/>
      <c r="M140" s="307"/>
      <c r="N140" s="307"/>
      <c r="O140" s="307"/>
      <c r="P140" s="83">
        <f t="shared" si="5"/>
        <v>3000000</v>
      </c>
      <c r="Q140" s="83">
        <f t="shared" si="5"/>
        <v>2999260</v>
      </c>
      <c r="R140" s="83">
        <f>P140-Q140</f>
        <v>740</v>
      </c>
      <c r="S140" s="185"/>
      <c r="T140" s="64"/>
      <c r="U140" s="40"/>
      <c r="V140" s="40"/>
      <c r="W140" s="40"/>
      <c r="X140" s="8"/>
      <c r="Y140" s="8"/>
      <c r="Z140" s="4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/>
      <c r="AW140"/>
      <c r="AX140"/>
      <c r="AY140"/>
    </row>
    <row r="141" spans="1:51" s="91" customFormat="1" ht="15" customHeight="1">
      <c r="A141" s="28"/>
      <c r="B141" s="1"/>
      <c r="C141" s="305" t="s">
        <v>79</v>
      </c>
      <c r="D141" s="305"/>
      <c r="E141" s="306"/>
      <c r="F141" s="1"/>
      <c r="G141" s="1"/>
      <c r="H141" s="1"/>
      <c r="I141" s="1"/>
      <c r="J141" s="1"/>
      <c r="K141" s="1"/>
      <c r="L141" s="307" t="s">
        <v>80</v>
      </c>
      <c r="M141" s="307"/>
      <c r="N141" s="307"/>
      <c r="O141" s="307"/>
      <c r="P141" s="83">
        <f t="shared" si="5"/>
        <v>3000000</v>
      </c>
      <c r="Q141" s="83">
        <f t="shared" si="5"/>
        <v>2999260</v>
      </c>
      <c r="R141" s="83">
        <f>P141-Q141</f>
        <v>740</v>
      </c>
      <c r="S141" s="185"/>
      <c r="T141" s="64"/>
      <c r="U141" s="40"/>
      <c r="V141" s="40"/>
      <c r="W141" s="40"/>
      <c r="X141" s="8"/>
      <c r="Y141" s="8"/>
      <c r="Z141" s="4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/>
      <c r="AW141"/>
      <c r="AX141"/>
      <c r="AY141"/>
    </row>
    <row r="142" spans="1:51" s="91" customFormat="1" ht="22.5" customHeight="1">
      <c r="A142" s="28"/>
      <c r="B142" s="1"/>
      <c r="C142" s="305" t="s">
        <v>85</v>
      </c>
      <c r="D142" s="305"/>
      <c r="E142" s="306"/>
      <c r="F142" s="1"/>
      <c r="G142" s="1"/>
      <c r="H142" s="1"/>
      <c r="I142" s="1"/>
      <c r="J142" s="1"/>
      <c r="K142" s="1"/>
      <c r="L142" s="1"/>
      <c r="M142" s="307" t="s">
        <v>86</v>
      </c>
      <c r="N142" s="307"/>
      <c r="O142" s="307"/>
      <c r="P142" s="201">
        <v>3000000</v>
      </c>
      <c r="Q142" s="202">
        <f>+[2]September!$O$39</f>
        <v>2999260</v>
      </c>
      <c r="R142" s="202">
        <f>P142-Q142</f>
        <v>740</v>
      </c>
      <c r="S142" s="202">
        <f>Q142/P142*100</f>
        <v>99.975333333333339</v>
      </c>
      <c r="T142" s="228" t="s">
        <v>252</v>
      </c>
      <c r="U142" s="229">
        <v>2</v>
      </c>
      <c r="V142" s="230" t="s">
        <v>98</v>
      </c>
      <c r="W142" s="221">
        <v>33600</v>
      </c>
      <c r="X142" s="231">
        <f>U142*W142</f>
        <v>67200</v>
      </c>
      <c r="Y142" s="232"/>
      <c r="Z142" s="104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/>
      <c r="AW142"/>
      <c r="AX142"/>
      <c r="AY142"/>
    </row>
    <row r="143" spans="1:51" s="91" customFormat="1" ht="15" customHeight="1">
      <c r="A143" s="28"/>
      <c r="B143" s="1"/>
      <c r="C143" s="1"/>
      <c r="D143" s="1"/>
      <c r="E143" s="37"/>
      <c r="F143" s="1"/>
      <c r="G143" s="1"/>
      <c r="H143" s="1"/>
      <c r="I143" s="1"/>
      <c r="J143" s="1"/>
      <c r="K143" s="1"/>
      <c r="L143" s="1"/>
      <c r="M143" s="105"/>
      <c r="N143" s="105"/>
      <c r="O143" s="105"/>
      <c r="P143" s="233"/>
      <c r="Q143" s="233"/>
      <c r="R143" s="233"/>
      <c r="S143" s="233"/>
      <c r="T143" s="228" t="s">
        <v>253</v>
      </c>
      <c r="U143" s="229">
        <v>2</v>
      </c>
      <c r="V143" s="230" t="s">
        <v>98</v>
      </c>
      <c r="W143" s="221">
        <v>19530</v>
      </c>
      <c r="X143" s="231">
        <f t="shared" ref="X143:X166" si="6">U143*W143</f>
        <v>39060</v>
      </c>
      <c r="Y143" s="232"/>
      <c r="Z143" s="104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/>
      <c r="AW143"/>
      <c r="AX143"/>
      <c r="AY143"/>
    </row>
    <row r="144" spans="1:51" s="91" customFormat="1" ht="15" customHeight="1">
      <c r="A144" s="28"/>
      <c r="B144" s="1"/>
      <c r="C144" s="1"/>
      <c r="D144" s="1"/>
      <c r="E144" s="3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33"/>
      <c r="Q144" s="233"/>
      <c r="R144" s="233"/>
      <c r="S144" s="233"/>
      <c r="T144" s="228" t="s">
        <v>254</v>
      </c>
      <c r="U144" s="229">
        <v>2</v>
      </c>
      <c r="V144" s="230" t="s">
        <v>98</v>
      </c>
      <c r="W144" s="221">
        <v>20000</v>
      </c>
      <c r="X144" s="231">
        <f t="shared" si="6"/>
        <v>40000</v>
      </c>
      <c r="Y144" s="232"/>
      <c r="Z144" s="104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/>
      <c r="AW144"/>
      <c r="AX144"/>
      <c r="AY144"/>
    </row>
    <row r="145" spans="1:26" ht="15" customHeight="1">
      <c r="A145" s="28"/>
      <c r="E145" s="37"/>
      <c r="P145" s="233"/>
      <c r="Q145" s="233"/>
      <c r="R145" s="233"/>
      <c r="S145" s="233"/>
      <c r="T145" s="228" t="s">
        <v>255</v>
      </c>
      <c r="U145" s="229">
        <v>1</v>
      </c>
      <c r="V145" s="230" t="s">
        <v>98</v>
      </c>
      <c r="W145" s="221">
        <v>100000</v>
      </c>
      <c r="X145" s="231">
        <f t="shared" si="6"/>
        <v>100000</v>
      </c>
      <c r="Y145" s="232"/>
      <c r="Z145" s="104"/>
    </row>
    <row r="146" spans="1:26" ht="15" customHeight="1">
      <c r="A146" s="28"/>
      <c r="E146" s="37"/>
      <c r="P146" s="233"/>
      <c r="Q146" s="233"/>
      <c r="R146" s="233"/>
      <c r="S146" s="233"/>
      <c r="T146" s="228" t="s">
        <v>256</v>
      </c>
      <c r="U146" s="229">
        <v>2</v>
      </c>
      <c r="V146" s="230" t="s">
        <v>98</v>
      </c>
      <c r="W146" s="221">
        <v>42000</v>
      </c>
      <c r="X146" s="231">
        <f t="shared" si="6"/>
        <v>84000</v>
      </c>
      <c r="Y146" s="232"/>
      <c r="Z146" s="104"/>
    </row>
    <row r="147" spans="1:26" ht="15" customHeight="1">
      <c r="A147" s="28"/>
      <c r="E147" s="37"/>
      <c r="P147" s="233"/>
      <c r="Q147" s="233"/>
      <c r="R147" s="233"/>
      <c r="S147" s="233"/>
      <c r="T147" s="228" t="s">
        <v>257</v>
      </c>
      <c r="U147" s="229">
        <v>4</v>
      </c>
      <c r="V147" s="230" t="s">
        <v>98</v>
      </c>
      <c r="W147" s="221">
        <v>25000</v>
      </c>
      <c r="X147" s="231">
        <f t="shared" si="6"/>
        <v>100000</v>
      </c>
      <c r="Y147" s="232"/>
      <c r="Z147" s="104"/>
    </row>
    <row r="148" spans="1:26" ht="15" customHeight="1">
      <c r="A148" s="28"/>
      <c r="E148" s="37"/>
      <c r="P148" s="233"/>
      <c r="Q148" s="233"/>
      <c r="R148" s="233"/>
      <c r="S148" s="233"/>
      <c r="T148" s="228" t="s">
        <v>258</v>
      </c>
      <c r="U148" s="229">
        <v>3</v>
      </c>
      <c r="V148" s="230" t="s">
        <v>98</v>
      </c>
      <c r="W148" s="221">
        <v>47000</v>
      </c>
      <c r="X148" s="231">
        <f t="shared" si="6"/>
        <v>141000</v>
      </c>
      <c r="Y148" s="232"/>
      <c r="Z148" s="104"/>
    </row>
    <row r="149" spans="1:26" ht="15" customHeight="1">
      <c r="A149" s="28"/>
      <c r="E149" s="37"/>
      <c r="P149" s="233"/>
      <c r="Q149" s="233"/>
      <c r="R149" s="233"/>
      <c r="S149" s="233"/>
      <c r="T149" s="228" t="s">
        <v>259</v>
      </c>
      <c r="U149" s="229">
        <v>2</v>
      </c>
      <c r="V149" s="230" t="s">
        <v>98</v>
      </c>
      <c r="W149" s="221">
        <v>26000</v>
      </c>
      <c r="X149" s="231">
        <f t="shared" si="6"/>
        <v>52000</v>
      </c>
      <c r="Y149" s="232"/>
      <c r="Z149" s="104"/>
    </row>
    <row r="150" spans="1:26" ht="15" customHeight="1">
      <c r="A150" s="28"/>
      <c r="E150" s="37"/>
      <c r="P150" s="233"/>
      <c r="Q150" s="233"/>
      <c r="R150" s="233"/>
      <c r="S150" s="233"/>
      <c r="T150" s="228" t="s">
        <v>260</v>
      </c>
      <c r="U150" s="229">
        <v>6</v>
      </c>
      <c r="V150" s="230" t="s">
        <v>98</v>
      </c>
      <c r="W150" s="221">
        <v>14000</v>
      </c>
      <c r="X150" s="231">
        <f t="shared" si="6"/>
        <v>84000</v>
      </c>
      <c r="Y150" s="232"/>
      <c r="Z150" s="104"/>
    </row>
    <row r="151" spans="1:26" ht="15" customHeight="1">
      <c r="A151" s="28"/>
      <c r="E151" s="37"/>
      <c r="P151" s="233"/>
      <c r="Q151" s="233"/>
      <c r="R151" s="233"/>
      <c r="S151" s="233"/>
      <c r="T151" s="228" t="s">
        <v>261</v>
      </c>
      <c r="U151" s="229">
        <v>18</v>
      </c>
      <c r="V151" s="230" t="s">
        <v>98</v>
      </c>
      <c r="W151" s="221">
        <v>17000</v>
      </c>
      <c r="X151" s="231">
        <f t="shared" si="6"/>
        <v>306000</v>
      </c>
      <c r="Y151" s="232"/>
      <c r="Z151" s="104"/>
    </row>
    <row r="152" spans="1:26" ht="15" customHeight="1">
      <c r="A152" s="28"/>
      <c r="E152" s="37"/>
      <c r="P152" s="233"/>
      <c r="Q152" s="233"/>
      <c r="R152" s="233"/>
      <c r="S152" s="233"/>
      <c r="T152" s="228" t="s">
        <v>262</v>
      </c>
      <c r="U152" s="229">
        <v>2</v>
      </c>
      <c r="V152" s="230" t="s">
        <v>98</v>
      </c>
      <c r="W152" s="221">
        <v>25000</v>
      </c>
      <c r="X152" s="231">
        <f t="shared" si="6"/>
        <v>50000</v>
      </c>
      <c r="Y152" s="232"/>
      <c r="Z152" s="104"/>
    </row>
    <row r="153" spans="1:26" ht="15" customHeight="1">
      <c r="A153" s="28"/>
      <c r="E153" s="37"/>
      <c r="P153" s="233"/>
      <c r="Q153" s="233"/>
      <c r="R153" s="233"/>
      <c r="S153" s="233"/>
      <c r="T153" s="228" t="s">
        <v>263</v>
      </c>
      <c r="U153" s="229">
        <v>2</v>
      </c>
      <c r="V153" s="230" t="s">
        <v>98</v>
      </c>
      <c r="W153" s="221">
        <v>92500</v>
      </c>
      <c r="X153" s="231">
        <f t="shared" si="6"/>
        <v>185000</v>
      </c>
      <c r="Y153" s="232"/>
      <c r="Z153" s="104"/>
    </row>
    <row r="154" spans="1:26" ht="15" customHeight="1">
      <c r="A154" s="28"/>
      <c r="E154" s="37"/>
      <c r="P154" s="233"/>
      <c r="Q154" s="233"/>
      <c r="R154" s="233"/>
      <c r="S154" s="233"/>
      <c r="T154" s="228" t="s">
        <v>264</v>
      </c>
      <c r="U154" s="229">
        <v>2</v>
      </c>
      <c r="V154" s="230" t="s">
        <v>98</v>
      </c>
      <c r="W154" s="221">
        <v>45000</v>
      </c>
      <c r="X154" s="231">
        <f t="shared" si="6"/>
        <v>90000</v>
      </c>
      <c r="Y154" s="232"/>
      <c r="Z154" s="104"/>
    </row>
    <row r="155" spans="1:26" ht="15" customHeight="1">
      <c r="A155" s="28"/>
      <c r="E155" s="37"/>
      <c r="P155" s="233"/>
      <c r="Q155" s="233"/>
      <c r="R155" s="233"/>
      <c r="S155" s="233"/>
      <c r="T155" s="234" t="s">
        <v>265</v>
      </c>
      <c r="U155" s="229">
        <v>6</v>
      </c>
      <c r="V155" s="230" t="s">
        <v>98</v>
      </c>
      <c r="W155" s="221">
        <v>13000</v>
      </c>
      <c r="X155" s="231">
        <f t="shared" si="6"/>
        <v>78000</v>
      </c>
      <c r="Y155" s="232"/>
      <c r="Z155" s="104"/>
    </row>
    <row r="156" spans="1:26" ht="15" customHeight="1">
      <c r="A156" s="28"/>
      <c r="E156" s="37"/>
      <c r="P156" s="233"/>
      <c r="Q156" s="233"/>
      <c r="R156" s="233"/>
      <c r="S156" s="233"/>
      <c r="T156" s="234" t="s">
        <v>266</v>
      </c>
      <c r="U156" s="229">
        <v>13</v>
      </c>
      <c r="V156" s="230" t="s">
        <v>98</v>
      </c>
      <c r="W156" s="221">
        <v>27000</v>
      </c>
      <c r="X156" s="231">
        <f t="shared" si="6"/>
        <v>351000</v>
      </c>
      <c r="Y156" s="232"/>
      <c r="Z156" s="104"/>
    </row>
    <row r="157" spans="1:26" ht="15" customHeight="1">
      <c r="A157" s="28"/>
      <c r="E157" s="37"/>
      <c r="P157" s="233"/>
      <c r="Q157" s="233"/>
      <c r="R157" s="233"/>
      <c r="S157" s="233"/>
      <c r="T157" s="234" t="s">
        <v>267</v>
      </c>
      <c r="U157" s="229">
        <v>10</v>
      </c>
      <c r="V157" s="230" t="s">
        <v>98</v>
      </c>
      <c r="W157" s="221">
        <v>32000</v>
      </c>
      <c r="X157" s="231">
        <f t="shared" si="6"/>
        <v>320000</v>
      </c>
      <c r="Y157" s="232"/>
      <c r="Z157" s="104"/>
    </row>
    <row r="158" spans="1:26" ht="15" customHeight="1">
      <c r="A158" s="28"/>
      <c r="E158" s="37"/>
      <c r="P158" s="233"/>
      <c r="Q158" s="233"/>
      <c r="R158" s="233"/>
      <c r="S158" s="233"/>
      <c r="T158" s="234" t="s">
        <v>268</v>
      </c>
      <c r="U158" s="229">
        <v>0</v>
      </c>
      <c r="V158" s="230" t="s">
        <v>98</v>
      </c>
      <c r="W158" s="221">
        <v>740</v>
      </c>
      <c r="X158" s="231">
        <f t="shared" si="6"/>
        <v>0</v>
      </c>
      <c r="Y158" s="232"/>
      <c r="Z158" s="104"/>
    </row>
    <row r="159" spans="1:26" ht="15" customHeight="1">
      <c r="A159" s="28"/>
      <c r="E159" s="37"/>
      <c r="P159" s="233"/>
      <c r="Q159" s="233"/>
      <c r="R159" s="233"/>
      <c r="S159" s="233"/>
      <c r="T159" s="234" t="s">
        <v>269</v>
      </c>
      <c r="U159" s="229">
        <v>2</v>
      </c>
      <c r="V159" s="230" t="s">
        <v>98</v>
      </c>
      <c r="W159" s="221">
        <v>50000</v>
      </c>
      <c r="X159" s="231">
        <f t="shared" si="6"/>
        <v>100000</v>
      </c>
      <c r="Y159" s="232"/>
      <c r="Z159" s="104"/>
    </row>
    <row r="160" spans="1:26" ht="15" customHeight="1">
      <c r="A160" s="28"/>
      <c r="E160" s="37"/>
      <c r="P160" s="233"/>
      <c r="Q160" s="233"/>
      <c r="R160" s="233"/>
      <c r="S160" s="233"/>
      <c r="T160" s="234" t="s">
        <v>270</v>
      </c>
      <c r="U160" s="229">
        <v>6</v>
      </c>
      <c r="V160" s="230" t="s">
        <v>98</v>
      </c>
      <c r="W160" s="221">
        <v>20000</v>
      </c>
      <c r="X160" s="231">
        <f t="shared" si="6"/>
        <v>120000</v>
      </c>
      <c r="Y160" s="232"/>
      <c r="Z160" s="104"/>
    </row>
    <row r="161" spans="1:51" ht="15" customHeight="1">
      <c r="A161" s="28"/>
      <c r="E161" s="37"/>
      <c r="P161" s="233"/>
      <c r="Q161" s="233"/>
      <c r="R161" s="233"/>
      <c r="S161" s="233"/>
      <c r="T161" s="234" t="s">
        <v>271</v>
      </c>
      <c r="U161" s="229">
        <v>8</v>
      </c>
      <c r="V161" s="230" t="s">
        <v>98</v>
      </c>
      <c r="W161" s="221">
        <v>23000</v>
      </c>
      <c r="X161" s="231">
        <f t="shared" si="6"/>
        <v>184000</v>
      </c>
      <c r="Y161" s="232"/>
      <c r="Z161" s="104"/>
    </row>
    <row r="162" spans="1:51" ht="15" customHeight="1">
      <c r="A162" s="28"/>
      <c r="E162" s="37"/>
      <c r="P162" s="233"/>
      <c r="Q162" s="233"/>
      <c r="R162" s="233"/>
      <c r="S162" s="233"/>
      <c r="T162" s="234" t="s">
        <v>272</v>
      </c>
      <c r="U162" s="229">
        <v>2</v>
      </c>
      <c r="V162" s="230" t="s">
        <v>98</v>
      </c>
      <c r="W162" s="221">
        <v>10000</v>
      </c>
      <c r="X162" s="231">
        <f t="shared" si="6"/>
        <v>20000</v>
      </c>
      <c r="Y162" s="232"/>
      <c r="Z162" s="104"/>
    </row>
    <row r="163" spans="1:51" ht="15" customHeight="1">
      <c r="A163" s="28"/>
      <c r="E163" s="37"/>
      <c r="P163" s="233"/>
      <c r="Q163" s="233"/>
      <c r="R163" s="233"/>
      <c r="S163" s="233"/>
      <c r="T163" s="234" t="s">
        <v>273</v>
      </c>
      <c r="U163" s="229">
        <v>1</v>
      </c>
      <c r="V163" s="230" t="s">
        <v>98</v>
      </c>
      <c r="W163" s="221">
        <v>32000</v>
      </c>
      <c r="X163" s="231">
        <f t="shared" si="6"/>
        <v>32000</v>
      </c>
      <c r="Y163" s="232"/>
      <c r="Z163" s="104"/>
    </row>
    <row r="164" spans="1:51" ht="15" customHeight="1">
      <c r="A164" s="28"/>
      <c r="E164" s="37"/>
      <c r="P164" s="233"/>
      <c r="Q164" s="233"/>
      <c r="R164" s="233"/>
      <c r="S164" s="233"/>
      <c r="T164" s="234" t="s">
        <v>274</v>
      </c>
      <c r="U164" s="229">
        <v>4</v>
      </c>
      <c r="V164" s="230" t="s">
        <v>98</v>
      </c>
      <c r="W164" s="221">
        <v>36000</v>
      </c>
      <c r="X164" s="231">
        <f t="shared" si="6"/>
        <v>144000</v>
      </c>
      <c r="Y164" s="232"/>
      <c r="Z164" s="104"/>
    </row>
    <row r="165" spans="1:51" ht="15" customHeight="1">
      <c r="A165" s="28"/>
      <c r="E165" s="37"/>
      <c r="P165" s="233"/>
      <c r="Q165" s="233"/>
      <c r="R165" s="233"/>
      <c r="S165" s="233"/>
      <c r="T165" s="234" t="s">
        <v>275</v>
      </c>
      <c r="U165" s="229">
        <v>4</v>
      </c>
      <c r="V165" s="230" t="s">
        <v>98</v>
      </c>
      <c r="W165" s="221">
        <v>33000</v>
      </c>
      <c r="X165" s="231">
        <f t="shared" si="6"/>
        <v>132000</v>
      </c>
      <c r="Y165" s="232"/>
      <c r="Z165" s="104"/>
    </row>
    <row r="166" spans="1:51" ht="15" customHeight="1">
      <c r="A166" s="28"/>
      <c r="E166" s="37"/>
      <c r="P166" s="233"/>
      <c r="Q166" s="233"/>
      <c r="R166" s="233"/>
      <c r="S166" s="233"/>
      <c r="T166" s="234" t="s">
        <v>276</v>
      </c>
      <c r="U166" s="229">
        <v>12</v>
      </c>
      <c r="V166" s="230" t="s">
        <v>98</v>
      </c>
      <c r="W166" s="221">
        <v>15000</v>
      </c>
      <c r="X166" s="235">
        <f t="shared" si="6"/>
        <v>180000</v>
      </c>
      <c r="Y166" s="232"/>
      <c r="Z166" s="104"/>
    </row>
    <row r="167" spans="1:51" ht="15" customHeight="1">
      <c r="A167" s="28"/>
      <c r="E167" s="37"/>
      <c r="P167" s="233"/>
      <c r="Q167" s="233"/>
      <c r="R167" s="233"/>
      <c r="S167" s="233"/>
      <c r="T167" s="204"/>
      <c r="U167" s="225"/>
      <c r="V167" s="225"/>
      <c r="W167" s="236"/>
      <c r="X167" s="227">
        <f>SUM(X142:X166)</f>
        <v>2999260</v>
      </c>
      <c r="Y167" s="232"/>
      <c r="Z167" s="104"/>
    </row>
    <row r="168" spans="1:51" ht="15" customHeight="1">
      <c r="A168" s="28"/>
      <c r="E168" s="37"/>
      <c r="P168" s="78"/>
      <c r="R168" s="62"/>
      <c r="S168" s="185"/>
      <c r="T168" s="106"/>
      <c r="U168" s="40"/>
      <c r="V168" s="40"/>
      <c r="W168" s="40"/>
      <c r="X168" s="54"/>
      <c r="Y168" s="103"/>
      <c r="Z168" s="104"/>
    </row>
    <row r="169" spans="1:51" ht="15" customHeight="1">
      <c r="A169" s="28"/>
      <c r="E169" s="37"/>
      <c r="P169" s="78"/>
      <c r="R169" s="62"/>
      <c r="S169" s="185"/>
      <c r="T169" s="106"/>
      <c r="U169" s="40"/>
      <c r="V169" s="40"/>
      <c r="W169" s="40"/>
      <c r="X169" s="54"/>
      <c r="Y169" s="103"/>
      <c r="Z169" s="104"/>
    </row>
    <row r="170" spans="1:51" ht="15" customHeight="1">
      <c r="A170" s="28"/>
      <c r="E170" s="37"/>
      <c r="P170" s="78"/>
      <c r="R170" s="62"/>
      <c r="S170" s="185"/>
      <c r="T170" s="106"/>
      <c r="U170" s="40"/>
      <c r="V170" s="40"/>
      <c r="W170" s="40"/>
      <c r="X170" s="54"/>
      <c r="Y170" s="103"/>
      <c r="Z170" s="107"/>
      <c r="AA170" s="67"/>
    </row>
    <row r="171" spans="1:51" ht="15" customHeight="1">
      <c r="A171" s="28"/>
      <c r="E171" s="37"/>
      <c r="P171" s="78"/>
      <c r="R171" s="62"/>
      <c r="S171" s="185"/>
      <c r="T171" s="102"/>
      <c r="U171" s="40"/>
      <c r="V171" s="40"/>
      <c r="W171" s="40"/>
      <c r="X171" s="103"/>
      <c r="Y171" s="103"/>
      <c r="Z171" s="108"/>
      <c r="AA171" s="67"/>
    </row>
    <row r="172" spans="1:51" ht="15" customHeight="1">
      <c r="A172" s="28"/>
      <c r="E172" s="37"/>
      <c r="P172" s="78"/>
      <c r="R172" s="62"/>
      <c r="S172" s="185"/>
      <c r="T172" s="64"/>
      <c r="U172" s="40"/>
      <c r="V172" s="40"/>
      <c r="W172" s="40"/>
      <c r="X172" s="109"/>
      <c r="Y172" s="109"/>
      <c r="Z172" s="104"/>
    </row>
    <row r="173" spans="1:51" ht="15" customHeight="1">
      <c r="A173" s="28"/>
      <c r="E173" s="37"/>
      <c r="I173" s="311" t="s">
        <v>88</v>
      </c>
      <c r="J173" s="311"/>
      <c r="K173" s="311"/>
      <c r="L173" s="311"/>
      <c r="M173" s="311"/>
      <c r="N173" s="311"/>
      <c r="O173" s="312"/>
      <c r="P173" s="101">
        <f t="shared" ref="P173:Q175" si="7">P174</f>
        <v>34367000</v>
      </c>
      <c r="Q173" s="101">
        <f t="shared" si="7"/>
        <v>34362200</v>
      </c>
      <c r="R173" s="82">
        <f t="shared" ref="R173:R178" si="8">P173-Q173</f>
        <v>4800</v>
      </c>
      <c r="S173" s="186"/>
      <c r="T173" s="64"/>
      <c r="U173" s="40"/>
      <c r="V173" s="40"/>
      <c r="W173" s="40"/>
      <c r="X173" s="109"/>
      <c r="Y173" s="109"/>
      <c r="Z173" s="41"/>
    </row>
    <row r="174" spans="1:51" s="91" customFormat="1" ht="15" customHeight="1">
      <c r="A174" s="28"/>
      <c r="B174" s="1"/>
      <c r="C174" s="305" t="s">
        <v>67</v>
      </c>
      <c r="D174" s="305"/>
      <c r="E174" s="306"/>
      <c r="F174" s="1"/>
      <c r="G174" s="1"/>
      <c r="H174" s="1"/>
      <c r="I174" s="1"/>
      <c r="J174" s="313" t="s">
        <v>68</v>
      </c>
      <c r="K174" s="313"/>
      <c r="L174" s="313"/>
      <c r="M174" s="313"/>
      <c r="N174" s="313"/>
      <c r="O174" s="313"/>
      <c r="P174" s="83">
        <f t="shared" si="7"/>
        <v>34367000</v>
      </c>
      <c r="Q174" s="83">
        <f t="shared" si="7"/>
        <v>34362200</v>
      </c>
      <c r="R174" s="83">
        <f t="shared" si="8"/>
        <v>4800</v>
      </c>
      <c r="S174" s="185"/>
      <c r="T174" s="64"/>
      <c r="U174" s="40"/>
      <c r="V174" s="40"/>
      <c r="W174" s="40"/>
      <c r="X174" s="8"/>
      <c r="Y174" s="8"/>
      <c r="Z174" s="4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/>
      <c r="AW174"/>
      <c r="AX174"/>
      <c r="AY174"/>
    </row>
    <row r="175" spans="1:51" s="91" customFormat="1" ht="15" customHeight="1">
      <c r="A175" s="28"/>
      <c r="B175" s="1"/>
      <c r="C175" s="305" t="s">
        <v>77</v>
      </c>
      <c r="D175" s="305"/>
      <c r="E175" s="306"/>
      <c r="F175" s="1"/>
      <c r="G175" s="1"/>
      <c r="H175" s="1"/>
      <c r="I175" s="1"/>
      <c r="J175" s="1"/>
      <c r="K175" s="307" t="s">
        <v>78</v>
      </c>
      <c r="L175" s="307"/>
      <c r="M175" s="307"/>
      <c r="N175" s="307"/>
      <c r="O175" s="307"/>
      <c r="P175" s="83">
        <f t="shared" si="7"/>
        <v>34367000</v>
      </c>
      <c r="Q175" s="83">
        <f t="shared" si="7"/>
        <v>34362200</v>
      </c>
      <c r="R175" s="83">
        <f t="shared" si="8"/>
        <v>4800</v>
      </c>
      <c r="S175" s="185"/>
      <c r="T175" s="64"/>
      <c r="U175" s="40"/>
      <c r="V175" s="40"/>
      <c r="W175" s="40"/>
      <c r="X175" s="8"/>
      <c r="Y175" s="8"/>
      <c r="Z175" s="4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/>
      <c r="AW175"/>
      <c r="AX175"/>
      <c r="AY175"/>
    </row>
    <row r="176" spans="1:51" s="91" customFormat="1" ht="15" customHeight="1">
      <c r="A176" s="28"/>
      <c r="B176" s="1"/>
      <c r="C176" s="305" t="s">
        <v>79</v>
      </c>
      <c r="D176" s="305"/>
      <c r="E176" s="306"/>
      <c r="F176" s="1"/>
      <c r="G176" s="1"/>
      <c r="H176" s="1"/>
      <c r="I176" s="1"/>
      <c r="J176" s="1"/>
      <c r="K176" s="1"/>
      <c r="L176" s="307" t="s">
        <v>80</v>
      </c>
      <c r="M176" s="307"/>
      <c r="N176" s="307"/>
      <c r="O176" s="307"/>
      <c r="P176" s="83">
        <f>P177+P178</f>
        <v>34367000</v>
      </c>
      <c r="Q176" s="83">
        <f>Q177+Q178</f>
        <v>34362200</v>
      </c>
      <c r="R176" s="83">
        <f t="shared" si="8"/>
        <v>4800</v>
      </c>
      <c r="S176" s="185"/>
      <c r="T176" s="64"/>
      <c r="U176" s="40"/>
      <c r="V176" s="40"/>
      <c r="W176" s="40"/>
      <c r="X176" s="8"/>
      <c r="Y176" s="8"/>
      <c r="Z176" s="4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/>
      <c r="AW176"/>
      <c r="AX176"/>
      <c r="AY176"/>
    </row>
    <row r="177" spans="1:51" s="91" customFormat="1" ht="15" customHeight="1">
      <c r="A177" s="28"/>
      <c r="B177" s="1"/>
      <c r="C177" s="305" t="s">
        <v>89</v>
      </c>
      <c r="D177" s="305"/>
      <c r="E177" s="306"/>
      <c r="F177" s="1"/>
      <c r="G177" s="1"/>
      <c r="H177" s="1"/>
      <c r="I177" s="1"/>
      <c r="J177" s="1"/>
      <c r="K177" s="1"/>
      <c r="L177" s="1"/>
      <c r="M177" s="307" t="s">
        <v>90</v>
      </c>
      <c r="N177" s="307"/>
      <c r="O177" s="307"/>
      <c r="P177" s="201">
        <v>32423000</v>
      </c>
      <c r="Q177" s="202">
        <f>+[3]Desember!$O$13</f>
        <v>32418200</v>
      </c>
      <c r="R177" s="202">
        <f t="shared" si="8"/>
        <v>4800</v>
      </c>
      <c r="S177" s="202">
        <f>Q177/P177*100</f>
        <v>99.985195694414458</v>
      </c>
      <c r="T177" s="204" t="s">
        <v>277</v>
      </c>
      <c r="U177" s="225">
        <v>1</v>
      </c>
      <c r="V177" s="225" t="s">
        <v>133</v>
      </c>
      <c r="W177" s="226">
        <f>+[3]Desember!$O$13</f>
        <v>32418200</v>
      </c>
      <c r="X177" s="227">
        <f>W177</f>
        <v>32418200</v>
      </c>
      <c r="Y177" s="65"/>
      <c r="Z177" s="110"/>
      <c r="AA177" s="65"/>
      <c r="AB177" s="1"/>
      <c r="AC177" s="67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/>
      <c r="AW177"/>
      <c r="AX177"/>
      <c r="AY177"/>
    </row>
    <row r="178" spans="1:51" s="91" customFormat="1" ht="15" customHeight="1">
      <c r="A178" s="28"/>
      <c r="B178" s="1"/>
      <c r="C178" s="305" t="s">
        <v>92</v>
      </c>
      <c r="D178" s="305"/>
      <c r="E178" s="306"/>
      <c r="F178" s="1"/>
      <c r="G178" s="1"/>
      <c r="H178" s="1"/>
      <c r="I178" s="1"/>
      <c r="J178" s="1"/>
      <c r="K178" s="1"/>
      <c r="L178" s="1"/>
      <c r="M178" s="59"/>
      <c r="N178" s="303" t="s">
        <v>93</v>
      </c>
      <c r="O178" s="304"/>
      <c r="P178" s="201">
        <v>1944000</v>
      </c>
      <c r="Q178" s="202">
        <f>+[3]Desember!$O$18</f>
        <v>1944000</v>
      </c>
      <c r="R178" s="202">
        <f t="shared" si="8"/>
        <v>0</v>
      </c>
      <c r="S178" s="202">
        <f>Q178/P178*100</f>
        <v>100</v>
      </c>
      <c r="T178" s="204" t="s">
        <v>94</v>
      </c>
      <c r="U178" s="225">
        <v>1</v>
      </c>
      <c r="V178" s="225" t="s">
        <v>133</v>
      </c>
      <c r="W178" s="226">
        <f>+[3]Desember!$O$18</f>
        <v>1944000</v>
      </c>
      <c r="X178" s="227">
        <f>W178</f>
        <v>1944000</v>
      </c>
      <c r="Y178" s="65"/>
      <c r="Z178" s="110"/>
      <c r="AA178" s="65"/>
      <c r="AB178" s="1"/>
      <c r="AC178" s="67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/>
      <c r="AW178"/>
      <c r="AX178"/>
      <c r="AY178"/>
    </row>
    <row r="179" spans="1:51" s="91" customFormat="1" ht="15" customHeight="1">
      <c r="A179" s="28"/>
      <c r="B179" s="1"/>
      <c r="C179" s="10"/>
      <c r="D179" s="10"/>
      <c r="E179" s="57"/>
      <c r="F179" s="1"/>
      <c r="G179" s="1"/>
      <c r="H179" s="1"/>
      <c r="I179" s="1"/>
      <c r="J179" s="1"/>
      <c r="K179" s="1"/>
      <c r="L179" s="1"/>
      <c r="M179" s="59"/>
      <c r="N179" s="59"/>
      <c r="O179" s="59"/>
      <c r="P179" s="62"/>
      <c r="Q179" s="61"/>
      <c r="R179" s="62"/>
      <c r="S179" s="185"/>
      <c r="T179" s="64"/>
      <c r="U179" s="40"/>
      <c r="V179" s="40"/>
      <c r="W179" s="40"/>
      <c r="X179" s="84">
        <f>SUM(X177:X178)</f>
        <v>34362200</v>
      </c>
      <c r="Y179" s="65"/>
      <c r="Z179" s="110"/>
      <c r="AA179" s="65"/>
      <c r="AB179" s="1"/>
      <c r="AC179" s="67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/>
      <c r="AW179"/>
      <c r="AX179"/>
      <c r="AY179"/>
    </row>
    <row r="180" spans="1:51" s="91" customFormat="1" ht="15" customHeight="1">
      <c r="A180" s="28"/>
      <c r="B180" s="1"/>
      <c r="C180" s="10"/>
      <c r="D180" s="10"/>
      <c r="E180" s="57"/>
      <c r="F180" s="1"/>
      <c r="G180" s="1"/>
      <c r="H180" s="1"/>
      <c r="I180" s="1"/>
      <c r="J180" s="1"/>
      <c r="K180" s="1"/>
      <c r="L180" s="1"/>
      <c r="M180" s="59"/>
      <c r="N180" s="59"/>
      <c r="O180" s="59"/>
      <c r="P180" s="62"/>
      <c r="Q180" s="61"/>
      <c r="R180" s="62"/>
      <c r="S180" s="185"/>
      <c r="T180" s="64"/>
      <c r="U180" s="40"/>
      <c r="V180" s="40"/>
      <c r="W180" s="40"/>
      <c r="X180" s="84"/>
      <c r="Y180" s="65"/>
      <c r="Z180" s="110"/>
      <c r="AA180" s="65"/>
      <c r="AB180" s="1"/>
      <c r="AC180" s="67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/>
      <c r="AW180"/>
      <c r="AX180"/>
      <c r="AY180"/>
    </row>
    <row r="181" spans="1:51" ht="15" customHeight="1">
      <c r="A181" s="28"/>
      <c r="E181" s="37"/>
      <c r="P181" s="78"/>
      <c r="R181" s="62"/>
      <c r="S181" s="185"/>
      <c r="T181" s="64"/>
      <c r="U181" s="40"/>
      <c r="V181" s="40"/>
      <c r="W181" s="40"/>
      <c r="Y181" s="8"/>
      <c r="Z181" s="80"/>
    </row>
    <row r="182" spans="1:51" ht="15" customHeight="1">
      <c r="A182" s="28"/>
      <c r="E182" s="37"/>
      <c r="I182" s="311" t="s">
        <v>95</v>
      </c>
      <c r="J182" s="311"/>
      <c r="K182" s="311"/>
      <c r="L182" s="311"/>
      <c r="M182" s="311"/>
      <c r="N182" s="311"/>
      <c r="O182" s="312"/>
      <c r="P182" s="101">
        <f t="shared" ref="P182:Q184" si="9">P183</f>
        <v>11641000</v>
      </c>
      <c r="Q182" s="101">
        <f t="shared" si="9"/>
        <v>11620601</v>
      </c>
      <c r="R182" s="82">
        <f t="shared" ref="R182:R188" si="10">P182-Q182</f>
        <v>20399</v>
      </c>
      <c r="S182" s="186"/>
      <c r="T182" s="64"/>
      <c r="U182" s="40"/>
      <c r="V182" s="40"/>
      <c r="W182" s="40"/>
      <c r="Y182" s="8"/>
      <c r="Z182" s="41"/>
    </row>
    <row r="183" spans="1:51" s="91" customFormat="1" ht="15" customHeight="1">
      <c r="A183" s="28"/>
      <c r="B183" s="1"/>
      <c r="C183" s="305" t="s">
        <v>67</v>
      </c>
      <c r="D183" s="305"/>
      <c r="E183" s="306"/>
      <c r="F183" s="1"/>
      <c r="G183" s="1"/>
      <c r="H183" s="1"/>
      <c r="I183" s="1"/>
      <c r="J183" s="313" t="s">
        <v>68</v>
      </c>
      <c r="K183" s="313"/>
      <c r="L183" s="313"/>
      <c r="M183" s="313"/>
      <c r="N183" s="313"/>
      <c r="O183" s="313"/>
      <c r="P183" s="83">
        <f t="shared" si="9"/>
        <v>11641000</v>
      </c>
      <c r="Q183" s="83">
        <f t="shared" si="9"/>
        <v>11620601</v>
      </c>
      <c r="R183" s="83">
        <f t="shared" si="10"/>
        <v>20399</v>
      </c>
      <c r="S183" s="185"/>
      <c r="T183" s="64"/>
      <c r="U183" s="40"/>
      <c r="V183" s="40"/>
      <c r="W183" s="40"/>
      <c r="X183" s="8"/>
      <c r="Y183" s="8"/>
      <c r="Z183" s="4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/>
      <c r="AW183"/>
      <c r="AX183"/>
      <c r="AY183"/>
    </row>
    <row r="184" spans="1:51" s="91" customFormat="1" ht="15" customHeight="1">
      <c r="A184" s="28"/>
      <c r="B184" s="1"/>
      <c r="C184" s="305" t="s">
        <v>77</v>
      </c>
      <c r="D184" s="305"/>
      <c r="E184" s="306"/>
      <c r="F184" s="1"/>
      <c r="G184" s="1"/>
      <c r="H184" s="1"/>
      <c r="I184" s="1"/>
      <c r="J184" s="1"/>
      <c r="K184" s="307" t="s">
        <v>78</v>
      </c>
      <c r="L184" s="307"/>
      <c r="M184" s="307"/>
      <c r="N184" s="307"/>
      <c r="O184" s="307"/>
      <c r="P184" s="83">
        <f t="shared" si="9"/>
        <v>11641000</v>
      </c>
      <c r="Q184" s="83">
        <f t="shared" si="9"/>
        <v>11620601</v>
      </c>
      <c r="R184" s="83">
        <f t="shared" si="10"/>
        <v>20399</v>
      </c>
      <c r="S184" s="185"/>
      <c r="T184" s="64"/>
      <c r="U184" s="40"/>
      <c r="V184" s="40"/>
      <c r="W184" s="40"/>
      <c r="X184" s="8"/>
      <c r="Y184" s="8"/>
      <c r="Z184" s="4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/>
      <c r="AW184"/>
      <c r="AX184"/>
      <c r="AY184"/>
    </row>
    <row r="185" spans="1:51" s="91" customFormat="1" ht="15" customHeight="1">
      <c r="A185" s="28"/>
      <c r="B185" s="1"/>
      <c r="C185" s="305" t="s">
        <v>79</v>
      </c>
      <c r="D185" s="305"/>
      <c r="E185" s="306"/>
      <c r="F185" s="1"/>
      <c r="G185" s="1"/>
      <c r="H185" s="1"/>
      <c r="I185" s="1"/>
      <c r="J185" s="1"/>
      <c r="K185" s="1"/>
      <c r="L185" s="307" t="s">
        <v>80</v>
      </c>
      <c r="M185" s="307"/>
      <c r="N185" s="307"/>
      <c r="O185" s="307"/>
      <c r="P185" s="83">
        <f>P186+P187</f>
        <v>11641000</v>
      </c>
      <c r="Q185" s="83">
        <f>Q186+Q188</f>
        <v>11620601</v>
      </c>
      <c r="R185" s="83">
        <f t="shared" si="10"/>
        <v>20399</v>
      </c>
      <c r="S185" s="185"/>
      <c r="T185" s="64"/>
      <c r="U185" s="40"/>
      <c r="V185" s="40"/>
      <c r="W185" s="40"/>
      <c r="X185" s="8"/>
      <c r="Y185" s="8"/>
      <c r="Z185" s="4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/>
      <c r="AW185"/>
      <c r="AX185"/>
      <c r="AY185"/>
    </row>
    <row r="186" spans="1:51" s="91" customFormat="1" ht="27" customHeight="1">
      <c r="A186" s="28"/>
      <c r="B186" s="1"/>
      <c r="C186" s="305" t="s">
        <v>96</v>
      </c>
      <c r="D186" s="305"/>
      <c r="E186" s="306"/>
      <c r="F186" s="1"/>
      <c r="G186" s="1"/>
      <c r="H186" s="1"/>
      <c r="I186" s="1"/>
      <c r="J186" s="1"/>
      <c r="K186" s="1"/>
      <c r="L186" s="1"/>
      <c r="M186" s="307" t="s">
        <v>97</v>
      </c>
      <c r="N186" s="307"/>
      <c r="O186" s="308"/>
      <c r="P186" s="201">
        <v>6426000</v>
      </c>
      <c r="Q186" s="202">
        <f>+[4]Desember!$O$21</f>
        <v>6408801</v>
      </c>
      <c r="R186" s="202">
        <f t="shared" si="10"/>
        <v>17199</v>
      </c>
      <c r="S186" s="202">
        <f>Q186/P186*100</f>
        <v>99.732352941176472</v>
      </c>
      <c r="T186" s="234" t="s">
        <v>278</v>
      </c>
      <c r="U186" s="241">
        <f>+[4]Desember!$L$21</f>
        <v>169.54500000000002</v>
      </c>
      <c r="V186" s="242" t="s">
        <v>171</v>
      </c>
      <c r="W186" s="243">
        <f>+[4]Desember!$O$21</f>
        <v>6408801</v>
      </c>
      <c r="X186" s="244">
        <f>+[4]Desember!$O$21</f>
        <v>6408801</v>
      </c>
      <c r="Y186" s="65"/>
      <c r="Z186" s="66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/>
      <c r="AW186"/>
      <c r="AX186"/>
      <c r="AY186"/>
    </row>
    <row r="187" spans="1:51" ht="29.25" customHeight="1">
      <c r="A187" s="28"/>
      <c r="C187" s="10"/>
      <c r="D187" s="10"/>
      <c r="E187" s="57"/>
      <c r="M187" s="307" t="s">
        <v>102</v>
      </c>
      <c r="N187" s="307"/>
      <c r="O187" s="308"/>
      <c r="P187" s="201">
        <v>5215000</v>
      </c>
      <c r="Q187" s="202">
        <f>+[4]Desember!$O$12</f>
        <v>5211800</v>
      </c>
      <c r="R187" s="202">
        <f t="shared" si="10"/>
        <v>3200</v>
      </c>
      <c r="S187" s="202">
        <f>Q187/P187*100</f>
        <v>99.938638542665387</v>
      </c>
      <c r="T187" s="64"/>
      <c r="U187" s="245"/>
      <c r="V187" s="245"/>
      <c r="W187" s="245"/>
      <c r="X187" s="246"/>
      <c r="Y187" s="65"/>
      <c r="Z187" s="66"/>
    </row>
    <row r="188" spans="1:51" ht="15" customHeight="1">
      <c r="A188" s="28"/>
      <c r="C188" s="10"/>
      <c r="D188" s="10"/>
      <c r="E188" s="57"/>
      <c r="M188" s="307" t="s">
        <v>279</v>
      </c>
      <c r="N188" s="307"/>
      <c r="O188" s="308"/>
      <c r="P188" s="201">
        <v>5215000</v>
      </c>
      <c r="Q188" s="202">
        <f>+[4]Desember!$O$12</f>
        <v>5211800</v>
      </c>
      <c r="R188" s="202">
        <f t="shared" si="10"/>
        <v>3200</v>
      </c>
      <c r="S188" s="202">
        <f>Q188/P188*100</f>
        <v>99.938638542665387</v>
      </c>
      <c r="T188" s="228" t="s">
        <v>280</v>
      </c>
      <c r="U188" s="247">
        <v>16106</v>
      </c>
      <c r="V188" s="248" t="s">
        <v>34</v>
      </c>
      <c r="W188" s="247">
        <v>300</v>
      </c>
      <c r="X188" s="249">
        <f>W188*U188</f>
        <v>4831800</v>
      </c>
      <c r="Y188" s="65"/>
      <c r="Z188" s="41"/>
    </row>
    <row r="189" spans="1:51" ht="15" customHeight="1" thickBot="1">
      <c r="A189" s="28"/>
      <c r="C189" s="10"/>
      <c r="D189" s="10"/>
      <c r="E189" s="57"/>
      <c r="M189" s="59"/>
      <c r="N189" s="59"/>
      <c r="O189" s="59"/>
      <c r="P189" s="62"/>
      <c r="Q189" s="61"/>
      <c r="R189" s="62"/>
      <c r="S189" s="185"/>
      <c r="T189" s="228" t="s">
        <v>281</v>
      </c>
      <c r="U189" s="247">
        <v>19</v>
      </c>
      <c r="V189" s="248" t="s">
        <v>34</v>
      </c>
      <c r="W189" s="247">
        <v>20000</v>
      </c>
      <c r="X189" s="250">
        <f>W189*U189</f>
        <v>380000</v>
      </c>
      <c r="Y189" s="65"/>
      <c r="Z189" s="66"/>
    </row>
    <row r="190" spans="1:51" ht="15" customHeight="1">
      <c r="A190" s="28"/>
      <c r="C190" s="10"/>
      <c r="D190" s="10"/>
      <c r="E190" s="57"/>
      <c r="M190" s="59"/>
      <c r="N190" s="59"/>
      <c r="O190" s="59"/>
      <c r="P190" s="62"/>
      <c r="Q190" s="61"/>
      <c r="R190" s="62"/>
      <c r="S190" s="185"/>
      <c r="T190" s="228"/>
      <c r="U190" s="251"/>
      <c r="V190" s="252"/>
      <c r="W190" s="251"/>
      <c r="X190" s="249">
        <f>SUM(X186:X189)</f>
        <v>11620601</v>
      </c>
      <c r="Y190" s="65"/>
      <c r="Z190" s="66"/>
    </row>
    <row r="191" spans="1:51" ht="15" customHeight="1">
      <c r="A191" s="28"/>
      <c r="E191" s="37"/>
      <c r="P191" s="78"/>
      <c r="R191" s="62"/>
      <c r="S191" s="185"/>
      <c r="T191" s="64"/>
      <c r="U191" s="17"/>
      <c r="V191" s="111"/>
      <c r="W191" s="40"/>
      <c r="X191" s="111"/>
      <c r="Y191" s="8"/>
      <c r="Z191" s="41"/>
    </row>
    <row r="192" spans="1:51" ht="15" customHeight="1">
      <c r="A192" s="28"/>
      <c r="E192" s="37"/>
      <c r="I192" s="311" t="s">
        <v>100</v>
      </c>
      <c r="J192" s="311"/>
      <c r="K192" s="311"/>
      <c r="L192" s="311"/>
      <c r="M192" s="311"/>
      <c r="N192" s="311"/>
      <c r="O192" s="312"/>
      <c r="P192" s="101">
        <f t="shared" ref="P192:Q194" si="11">P193</f>
        <v>17000000</v>
      </c>
      <c r="Q192" s="101">
        <f t="shared" si="11"/>
        <v>16276500</v>
      </c>
      <c r="R192" s="82">
        <f>P192-Q192</f>
        <v>723500</v>
      </c>
      <c r="S192" s="186"/>
      <c r="T192" s="64"/>
      <c r="U192" s="40"/>
      <c r="V192" s="40"/>
      <c r="W192" s="40"/>
      <c r="X192" s="111"/>
      <c r="Y192" s="8"/>
      <c r="Z192" s="41"/>
    </row>
    <row r="193" spans="1:51" s="91" customFormat="1" ht="15" customHeight="1">
      <c r="A193" s="28"/>
      <c r="B193" s="1"/>
      <c r="C193" s="305" t="s">
        <v>67</v>
      </c>
      <c r="D193" s="305"/>
      <c r="E193" s="306"/>
      <c r="F193" s="1"/>
      <c r="G193" s="1"/>
      <c r="H193" s="1"/>
      <c r="I193" s="1"/>
      <c r="J193" s="313" t="s">
        <v>68</v>
      </c>
      <c r="K193" s="313"/>
      <c r="L193" s="313"/>
      <c r="M193" s="313"/>
      <c r="N193" s="313"/>
      <c r="O193" s="313"/>
      <c r="P193" s="83">
        <f t="shared" si="11"/>
        <v>17000000</v>
      </c>
      <c r="Q193" s="83">
        <f t="shared" si="11"/>
        <v>16276500</v>
      </c>
      <c r="R193" s="83">
        <f>P193-Q193</f>
        <v>723500</v>
      </c>
      <c r="S193" s="185"/>
      <c r="T193" s="64"/>
      <c r="U193" s="40"/>
      <c r="V193" s="40"/>
      <c r="W193" s="40"/>
      <c r="X193" s="8"/>
      <c r="Y193" s="8"/>
      <c r="Z193" s="4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/>
      <c r="AW193"/>
      <c r="AX193"/>
      <c r="AY193"/>
    </row>
    <row r="194" spans="1:51" s="91" customFormat="1" ht="15" customHeight="1">
      <c r="A194" s="28"/>
      <c r="B194" s="1"/>
      <c r="C194" s="305" t="s">
        <v>77</v>
      </c>
      <c r="D194" s="305"/>
      <c r="E194" s="306"/>
      <c r="F194" s="1"/>
      <c r="G194" s="1"/>
      <c r="H194" s="1"/>
      <c r="I194" s="1"/>
      <c r="J194" s="1"/>
      <c r="K194" s="307" t="s">
        <v>78</v>
      </c>
      <c r="L194" s="307"/>
      <c r="M194" s="307"/>
      <c r="N194" s="307"/>
      <c r="O194" s="307"/>
      <c r="P194" s="83">
        <f t="shared" si="11"/>
        <v>17000000</v>
      </c>
      <c r="Q194" s="83">
        <f t="shared" si="11"/>
        <v>16276500</v>
      </c>
      <c r="R194" s="83">
        <f>P194-Q194</f>
        <v>723500</v>
      </c>
      <c r="S194" s="185"/>
      <c r="T194" s="64"/>
      <c r="U194" s="40"/>
      <c r="V194" s="40"/>
      <c r="W194" s="40"/>
      <c r="X194" s="8"/>
      <c r="Y194" s="8"/>
      <c r="Z194" s="4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/>
      <c r="AW194"/>
      <c r="AX194"/>
      <c r="AY194"/>
    </row>
    <row r="195" spans="1:51" s="91" customFormat="1" ht="15" customHeight="1">
      <c r="A195" s="28"/>
      <c r="B195" s="1"/>
      <c r="C195" s="305" t="s">
        <v>79</v>
      </c>
      <c r="D195" s="305"/>
      <c r="E195" s="306"/>
      <c r="F195" s="1"/>
      <c r="G195" s="1"/>
      <c r="H195" s="1"/>
      <c r="I195" s="1"/>
      <c r="J195" s="1"/>
      <c r="K195" s="1"/>
      <c r="L195" s="307" t="s">
        <v>80</v>
      </c>
      <c r="M195" s="307"/>
      <c r="N195" s="307"/>
      <c r="O195" s="307"/>
      <c r="P195" s="83">
        <f>P196+P248+P260</f>
        <v>17000000</v>
      </c>
      <c r="Q195" s="83">
        <f>Q196+Q248+Q260</f>
        <v>16276500</v>
      </c>
      <c r="R195" s="83">
        <f>P195-Q195</f>
        <v>723500</v>
      </c>
      <c r="S195" s="185"/>
      <c r="T195" s="64"/>
      <c r="U195" s="40"/>
      <c r="V195" s="40"/>
      <c r="W195" s="40"/>
      <c r="X195" s="8"/>
      <c r="Y195" s="8"/>
      <c r="Z195" s="4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/>
      <c r="AW195"/>
      <c r="AX195"/>
      <c r="AY195"/>
    </row>
    <row r="196" spans="1:51" s="91" customFormat="1" ht="30" customHeight="1">
      <c r="A196" s="28"/>
      <c r="B196" s="1"/>
      <c r="C196" s="305" t="s">
        <v>101</v>
      </c>
      <c r="D196" s="305"/>
      <c r="E196" s="306"/>
      <c r="F196" s="1"/>
      <c r="G196" s="1"/>
      <c r="H196" s="1"/>
      <c r="I196" s="1"/>
      <c r="J196" s="1"/>
      <c r="K196" s="1"/>
      <c r="L196" s="1"/>
      <c r="M196" s="307" t="s">
        <v>102</v>
      </c>
      <c r="N196" s="307"/>
      <c r="O196" s="307"/>
      <c r="P196" s="201">
        <v>7301700</v>
      </c>
      <c r="Q196" s="202">
        <f>+[5]Nopember!$O$12</f>
        <v>6578200</v>
      </c>
      <c r="R196" s="256">
        <f>P196-Q196</f>
        <v>723500</v>
      </c>
      <c r="S196" s="256">
        <f>Q196/P196*100</f>
        <v>90.091348590054366</v>
      </c>
      <c r="T196" s="253"/>
      <c r="U196" s="232"/>
      <c r="V196" s="232"/>
      <c r="W196" s="232"/>
      <c r="X196" s="232"/>
      <c r="Y196" s="232"/>
      <c r="Z196" s="254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/>
      <c r="AW196"/>
      <c r="AX196"/>
      <c r="AY196"/>
    </row>
    <row r="197" spans="1:51" ht="20.100000000000001" customHeight="1">
      <c r="A197" s="28"/>
      <c r="C197" s="10"/>
      <c r="D197" s="10"/>
      <c r="E197" s="57"/>
      <c r="M197" s="59"/>
      <c r="N197" s="59"/>
      <c r="O197" s="59"/>
      <c r="P197" s="62"/>
      <c r="Q197" s="61"/>
      <c r="R197" s="62"/>
      <c r="S197" s="185"/>
      <c r="T197" s="234" t="s">
        <v>282</v>
      </c>
      <c r="U197" s="229">
        <v>24</v>
      </c>
      <c r="V197" s="257" t="s">
        <v>34</v>
      </c>
      <c r="W197" s="229">
        <v>8000</v>
      </c>
      <c r="X197" s="238">
        <f>U197*W197</f>
        <v>192000</v>
      </c>
      <c r="Y197" s="103"/>
      <c r="Z197" s="113"/>
    </row>
    <row r="198" spans="1:51" ht="20.100000000000001" customHeight="1">
      <c r="A198" s="28"/>
      <c r="C198" s="10"/>
      <c r="D198" s="10"/>
      <c r="E198" s="57"/>
      <c r="M198" s="59"/>
      <c r="N198" s="59"/>
      <c r="O198" s="59"/>
      <c r="P198" s="62"/>
      <c r="Q198" s="61"/>
      <c r="R198" s="62"/>
      <c r="S198" s="185"/>
      <c r="T198" s="234" t="s">
        <v>283</v>
      </c>
      <c r="U198" s="229">
        <v>34</v>
      </c>
      <c r="V198" s="257" t="s">
        <v>34</v>
      </c>
      <c r="W198" s="229">
        <v>3500</v>
      </c>
      <c r="X198" s="238">
        <f t="shared" ref="X198:X245" si="12">U198*W198</f>
        <v>119000</v>
      </c>
      <c r="Y198" s="109"/>
      <c r="Z198" s="112"/>
    </row>
    <row r="199" spans="1:51" ht="20.100000000000001" customHeight="1">
      <c r="A199" s="28"/>
      <c r="C199" s="10"/>
      <c r="D199" s="10"/>
      <c r="E199" s="57"/>
      <c r="M199" s="59"/>
      <c r="N199" s="59"/>
      <c r="O199" s="59"/>
      <c r="P199" s="62"/>
      <c r="Q199" s="61"/>
      <c r="R199" s="62"/>
      <c r="S199" s="185"/>
      <c r="T199" s="234" t="s">
        <v>284</v>
      </c>
      <c r="U199" s="229">
        <v>120</v>
      </c>
      <c r="V199" s="257" t="s">
        <v>34</v>
      </c>
      <c r="W199" s="229">
        <v>3500</v>
      </c>
      <c r="X199" s="238">
        <f t="shared" si="12"/>
        <v>420000</v>
      </c>
      <c r="Y199" s="109"/>
      <c r="Z199" s="112"/>
    </row>
    <row r="200" spans="1:51" ht="20.100000000000001" customHeight="1">
      <c r="A200" s="28"/>
      <c r="C200" s="10"/>
      <c r="D200" s="10"/>
      <c r="E200" s="57"/>
      <c r="M200" s="59"/>
      <c r="N200" s="59"/>
      <c r="O200" s="59"/>
      <c r="P200" s="62"/>
      <c r="Q200" s="61"/>
      <c r="R200" s="62"/>
      <c r="S200" s="185"/>
      <c r="T200" s="234" t="s">
        <v>285</v>
      </c>
      <c r="U200" s="229">
        <v>12</v>
      </c>
      <c r="V200" s="257" t="s">
        <v>34</v>
      </c>
      <c r="W200" s="229">
        <v>3500</v>
      </c>
      <c r="X200" s="238">
        <f t="shared" si="12"/>
        <v>42000</v>
      </c>
      <c r="Y200" s="109"/>
      <c r="Z200" s="112"/>
    </row>
    <row r="201" spans="1:51" ht="20.100000000000001" customHeight="1">
      <c r="A201" s="28"/>
      <c r="C201" s="10"/>
      <c r="D201" s="10"/>
      <c r="E201" s="57"/>
      <c r="M201" s="59"/>
      <c r="N201" s="59"/>
      <c r="O201" s="59"/>
      <c r="P201" s="62"/>
      <c r="Q201" s="61"/>
      <c r="R201" s="62"/>
      <c r="S201" s="185"/>
      <c r="T201" s="234" t="s">
        <v>286</v>
      </c>
      <c r="U201" s="229">
        <v>4</v>
      </c>
      <c r="V201" s="257" t="s">
        <v>34</v>
      </c>
      <c r="W201" s="229">
        <v>20000</v>
      </c>
      <c r="X201" s="238">
        <f t="shared" si="12"/>
        <v>80000</v>
      </c>
      <c r="Y201" s="109"/>
      <c r="Z201" s="112"/>
    </row>
    <row r="202" spans="1:51" ht="20.100000000000001" customHeight="1">
      <c r="A202" s="28"/>
      <c r="C202" s="10"/>
      <c r="D202" s="10"/>
      <c r="E202" s="57"/>
      <c r="M202" s="59"/>
      <c r="N202" s="59"/>
      <c r="O202" s="59"/>
      <c r="P202" s="62"/>
      <c r="Q202" s="61"/>
      <c r="R202" s="62"/>
      <c r="S202" s="185"/>
      <c r="T202" s="258" t="s">
        <v>287</v>
      </c>
      <c r="U202" s="229">
        <v>2</v>
      </c>
      <c r="V202" s="257" t="s">
        <v>34</v>
      </c>
      <c r="W202" s="229">
        <v>20000</v>
      </c>
      <c r="X202" s="238">
        <f t="shared" si="12"/>
        <v>40000</v>
      </c>
      <c r="Y202" s="109"/>
      <c r="Z202" s="112"/>
    </row>
    <row r="203" spans="1:51" ht="20.100000000000001" customHeight="1">
      <c r="A203" s="28"/>
      <c r="C203" s="10"/>
      <c r="D203" s="10"/>
      <c r="E203" s="57"/>
      <c r="M203" s="59"/>
      <c r="N203" s="59"/>
      <c r="O203" s="59"/>
      <c r="P203" s="62"/>
      <c r="Q203" s="61"/>
      <c r="R203" s="62"/>
      <c r="S203" s="185"/>
      <c r="T203" s="234" t="s">
        <v>288</v>
      </c>
      <c r="U203" s="229">
        <v>10</v>
      </c>
      <c r="V203" s="257" t="s">
        <v>34</v>
      </c>
      <c r="W203" s="229">
        <v>18000</v>
      </c>
      <c r="X203" s="238">
        <f t="shared" si="12"/>
        <v>180000</v>
      </c>
      <c r="Y203" s="109"/>
      <c r="Z203" s="112"/>
    </row>
    <row r="204" spans="1:51" ht="20.100000000000001" customHeight="1">
      <c r="A204" s="28"/>
      <c r="C204" s="10"/>
      <c r="D204" s="10"/>
      <c r="E204" s="57"/>
      <c r="M204" s="59"/>
      <c r="N204" s="59"/>
      <c r="O204" s="59"/>
      <c r="P204" s="62"/>
      <c r="Q204" s="61"/>
      <c r="R204" s="62"/>
      <c r="S204" s="185"/>
      <c r="T204" s="234" t="s">
        <v>289</v>
      </c>
      <c r="U204" s="229">
        <v>10</v>
      </c>
      <c r="V204" s="257" t="s">
        <v>34</v>
      </c>
      <c r="W204" s="229">
        <v>25000</v>
      </c>
      <c r="X204" s="238">
        <f t="shared" si="12"/>
        <v>250000</v>
      </c>
      <c r="Y204" s="109"/>
      <c r="Z204" s="112"/>
    </row>
    <row r="205" spans="1:51" ht="20.100000000000001" customHeight="1">
      <c r="A205" s="28"/>
      <c r="C205" s="10"/>
      <c r="D205" s="10"/>
      <c r="E205" s="57"/>
      <c r="M205" s="59"/>
      <c r="N205" s="59"/>
      <c r="O205" s="59"/>
      <c r="P205" s="62"/>
      <c r="Q205" s="61"/>
      <c r="R205" s="62"/>
      <c r="S205" s="185"/>
      <c r="T205" s="234" t="s">
        <v>290</v>
      </c>
      <c r="U205" s="229">
        <v>10</v>
      </c>
      <c r="V205" s="257" t="s">
        <v>34</v>
      </c>
      <c r="W205" s="229">
        <v>20000</v>
      </c>
      <c r="X205" s="238">
        <f t="shared" si="12"/>
        <v>200000</v>
      </c>
      <c r="Y205" s="109"/>
      <c r="Z205" s="112"/>
    </row>
    <row r="206" spans="1:51" ht="20.100000000000001" customHeight="1">
      <c r="A206" s="28"/>
      <c r="C206" s="10"/>
      <c r="D206" s="10"/>
      <c r="E206" s="57"/>
      <c r="M206" s="59"/>
      <c r="N206" s="59"/>
      <c r="O206" s="59"/>
      <c r="P206" s="62"/>
      <c r="Q206" s="61"/>
      <c r="R206" s="62"/>
      <c r="S206" s="185"/>
      <c r="T206" s="234" t="s">
        <v>291</v>
      </c>
      <c r="U206" s="229">
        <v>6</v>
      </c>
      <c r="V206" s="257" t="s">
        <v>34</v>
      </c>
      <c r="W206" s="229">
        <v>15500</v>
      </c>
      <c r="X206" s="238">
        <f t="shared" si="12"/>
        <v>93000</v>
      </c>
      <c r="Y206" s="109"/>
      <c r="Z206" s="112"/>
      <c r="AA206" s="114"/>
    </row>
    <row r="207" spans="1:51" ht="20.100000000000001" customHeight="1">
      <c r="A207" s="28"/>
      <c r="C207" s="10"/>
      <c r="D207" s="10"/>
      <c r="E207" s="57"/>
      <c r="M207" s="59"/>
      <c r="N207" s="59"/>
      <c r="O207" s="59"/>
      <c r="P207" s="62"/>
      <c r="Q207" s="61"/>
      <c r="R207" s="62"/>
      <c r="S207" s="185"/>
      <c r="T207" s="234" t="s">
        <v>292</v>
      </c>
      <c r="U207" s="229">
        <v>10</v>
      </c>
      <c r="V207" s="257" t="s">
        <v>34</v>
      </c>
      <c r="W207" s="229">
        <v>30000</v>
      </c>
      <c r="X207" s="238">
        <f t="shared" si="12"/>
        <v>300000</v>
      </c>
      <c r="Y207" s="109"/>
      <c r="Z207" s="112"/>
    </row>
    <row r="208" spans="1:51" ht="20.100000000000001" customHeight="1">
      <c r="A208" s="28"/>
      <c r="C208" s="10"/>
      <c r="D208" s="10"/>
      <c r="E208" s="57"/>
      <c r="M208" s="59"/>
      <c r="N208" s="59"/>
      <c r="O208" s="59"/>
      <c r="P208" s="62"/>
      <c r="Q208" s="61"/>
      <c r="R208" s="62"/>
      <c r="S208" s="185"/>
      <c r="T208" s="234" t="s">
        <v>293</v>
      </c>
      <c r="U208" s="229">
        <v>10</v>
      </c>
      <c r="V208" s="257" t="s">
        <v>34</v>
      </c>
      <c r="W208" s="229">
        <v>20000</v>
      </c>
      <c r="X208" s="238">
        <f t="shared" si="12"/>
        <v>200000</v>
      </c>
      <c r="Y208" s="109"/>
      <c r="Z208" s="112"/>
      <c r="AA208" s="114"/>
    </row>
    <row r="209" spans="1:27" ht="20.100000000000001" customHeight="1">
      <c r="A209" s="28"/>
      <c r="C209" s="10"/>
      <c r="D209" s="10"/>
      <c r="E209" s="57"/>
      <c r="M209" s="59"/>
      <c r="N209" s="59"/>
      <c r="O209" s="59"/>
      <c r="P209" s="62"/>
      <c r="Q209" s="61"/>
      <c r="R209" s="62"/>
      <c r="S209" s="185"/>
      <c r="T209" s="259" t="s">
        <v>294</v>
      </c>
      <c r="U209" s="229">
        <v>5</v>
      </c>
      <c r="V209" s="257" t="s">
        <v>34</v>
      </c>
      <c r="W209" s="260">
        <v>20000</v>
      </c>
      <c r="X209" s="238">
        <f t="shared" si="12"/>
        <v>100000</v>
      </c>
      <c r="Y209" s="109"/>
      <c r="Z209" s="112"/>
      <c r="AA209" s="114"/>
    </row>
    <row r="210" spans="1:27" ht="20.100000000000001" customHeight="1">
      <c r="A210" s="28"/>
      <c r="C210" s="10"/>
      <c r="D210" s="10"/>
      <c r="E210" s="57"/>
      <c r="M210" s="59"/>
      <c r="N210" s="59"/>
      <c r="O210" s="59"/>
      <c r="P210" s="62"/>
      <c r="Q210" s="61"/>
      <c r="R210" s="62"/>
      <c r="S210" s="185"/>
      <c r="T210" s="234" t="s">
        <v>295</v>
      </c>
      <c r="U210" s="229">
        <v>12</v>
      </c>
      <c r="V210" s="257" t="s">
        <v>34</v>
      </c>
      <c r="W210" s="229">
        <v>5500</v>
      </c>
      <c r="X210" s="238">
        <f t="shared" si="12"/>
        <v>66000</v>
      </c>
      <c r="Y210" s="109"/>
      <c r="Z210" s="112"/>
    </row>
    <row r="211" spans="1:27" ht="20.100000000000001" customHeight="1">
      <c r="A211" s="28"/>
      <c r="C211" s="10"/>
      <c r="D211" s="10"/>
      <c r="E211" s="57"/>
      <c r="M211" s="59"/>
      <c r="N211" s="59"/>
      <c r="O211" s="59"/>
      <c r="P211" s="62"/>
      <c r="Q211" s="61"/>
      <c r="R211" s="62"/>
      <c r="S211" s="185"/>
      <c r="T211" s="261" t="s">
        <v>296</v>
      </c>
      <c r="U211" s="260">
        <v>120</v>
      </c>
      <c r="V211" s="257" t="s">
        <v>34</v>
      </c>
      <c r="W211" s="229">
        <v>5500</v>
      </c>
      <c r="X211" s="238">
        <f t="shared" si="12"/>
        <v>660000</v>
      </c>
      <c r="Y211" s="109"/>
      <c r="Z211" s="112"/>
    </row>
    <row r="212" spans="1:27" ht="20.100000000000001" customHeight="1">
      <c r="A212" s="28"/>
      <c r="C212" s="10"/>
      <c r="D212" s="10"/>
      <c r="E212" s="57"/>
      <c r="M212" s="59"/>
      <c r="N212" s="59"/>
      <c r="O212" s="59"/>
      <c r="P212" s="62"/>
      <c r="Q212" s="61"/>
      <c r="R212" s="62"/>
      <c r="S212" s="185"/>
      <c r="T212" s="261" t="s">
        <v>297</v>
      </c>
      <c r="U212" s="260">
        <v>10</v>
      </c>
      <c r="V212" s="257" t="s">
        <v>34</v>
      </c>
      <c r="W212" s="260">
        <v>6000</v>
      </c>
      <c r="X212" s="238">
        <f t="shared" si="12"/>
        <v>60000</v>
      </c>
      <c r="Y212" s="109"/>
      <c r="Z212" s="112"/>
    </row>
    <row r="213" spans="1:27" ht="27" customHeight="1">
      <c r="A213" s="28"/>
      <c r="C213" s="10"/>
      <c r="D213" s="10"/>
      <c r="E213" s="57"/>
      <c r="M213" s="59"/>
      <c r="N213" s="59"/>
      <c r="O213" s="59"/>
      <c r="P213" s="62"/>
      <c r="Q213" s="61"/>
      <c r="R213" s="62"/>
      <c r="S213" s="185"/>
      <c r="T213" s="234" t="s">
        <v>298</v>
      </c>
      <c r="U213" s="229">
        <v>6</v>
      </c>
      <c r="V213" s="257" t="s">
        <v>34</v>
      </c>
      <c r="W213" s="229">
        <v>32000</v>
      </c>
      <c r="X213" s="238">
        <f t="shared" si="12"/>
        <v>192000</v>
      </c>
      <c r="Y213" s="109"/>
      <c r="Z213" s="112"/>
    </row>
    <row r="214" spans="1:27" ht="20.100000000000001" customHeight="1">
      <c r="A214" s="28"/>
      <c r="C214" s="10"/>
      <c r="D214" s="10"/>
      <c r="E214" s="57"/>
      <c r="M214" s="59"/>
      <c r="N214" s="59"/>
      <c r="O214" s="59"/>
      <c r="P214" s="62"/>
      <c r="Q214" s="61"/>
      <c r="R214" s="62"/>
      <c r="S214" s="185"/>
      <c r="T214" s="234" t="s">
        <v>299</v>
      </c>
      <c r="U214" s="229">
        <v>4</v>
      </c>
      <c r="V214" s="257" t="s">
        <v>34</v>
      </c>
      <c r="W214" s="229">
        <v>10000</v>
      </c>
      <c r="X214" s="238">
        <f t="shared" si="12"/>
        <v>40000</v>
      </c>
      <c r="Y214" s="109"/>
      <c r="Z214" s="112"/>
    </row>
    <row r="215" spans="1:27" ht="25.5" customHeight="1">
      <c r="A215" s="28"/>
      <c r="C215" s="10"/>
      <c r="D215" s="10"/>
      <c r="E215" s="57"/>
      <c r="M215" s="59"/>
      <c r="N215" s="59"/>
      <c r="O215" s="59"/>
      <c r="P215" s="62"/>
      <c r="Q215" s="61"/>
      <c r="R215" s="62"/>
      <c r="S215" s="185"/>
      <c r="T215" s="234" t="s">
        <v>300</v>
      </c>
      <c r="U215" s="229">
        <v>6</v>
      </c>
      <c r="V215" s="257" t="s">
        <v>34</v>
      </c>
      <c r="W215" s="229">
        <v>19900</v>
      </c>
      <c r="X215" s="238">
        <f t="shared" si="12"/>
        <v>119400</v>
      </c>
      <c r="Y215" s="109"/>
      <c r="Z215" s="112"/>
      <c r="AA215" s="114"/>
    </row>
    <row r="216" spans="1:27" ht="20.100000000000001" customHeight="1">
      <c r="A216" s="28"/>
      <c r="C216" s="10"/>
      <c r="D216" s="10"/>
      <c r="E216" s="57"/>
      <c r="M216" s="59"/>
      <c r="N216" s="59"/>
      <c r="O216" s="59"/>
      <c r="P216" s="62"/>
      <c r="Q216" s="61"/>
      <c r="R216" s="62"/>
      <c r="S216" s="185"/>
      <c r="T216" s="234" t="s">
        <v>301</v>
      </c>
      <c r="U216" s="229">
        <v>12</v>
      </c>
      <c r="V216" s="257" t="s">
        <v>34</v>
      </c>
      <c r="W216" s="229">
        <v>5000</v>
      </c>
      <c r="X216" s="238">
        <f t="shared" si="12"/>
        <v>60000</v>
      </c>
      <c r="Y216" s="109"/>
      <c r="Z216" s="112"/>
      <c r="AA216" s="114"/>
    </row>
    <row r="217" spans="1:27" ht="20.100000000000001" customHeight="1">
      <c r="A217" s="28"/>
      <c r="C217" s="10"/>
      <c r="D217" s="10"/>
      <c r="E217" s="57"/>
      <c r="M217" s="59"/>
      <c r="N217" s="59"/>
      <c r="O217" s="59"/>
      <c r="P217" s="62"/>
      <c r="Q217" s="61"/>
      <c r="R217" s="62"/>
      <c r="S217" s="185"/>
      <c r="T217" s="234" t="s">
        <v>302</v>
      </c>
      <c r="U217" s="229">
        <v>6</v>
      </c>
      <c r="V217" s="257" t="s">
        <v>34</v>
      </c>
      <c r="W217" s="229">
        <v>5000</v>
      </c>
      <c r="X217" s="238">
        <f t="shared" si="12"/>
        <v>30000</v>
      </c>
      <c r="Y217" s="109"/>
      <c r="Z217" s="112"/>
      <c r="AA217" s="114"/>
    </row>
    <row r="218" spans="1:27" ht="20.100000000000001" customHeight="1">
      <c r="A218" s="28"/>
      <c r="C218" s="10"/>
      <c r="D218" s="10"/>
      <c r="E218" s="57"/>
      <c r="M218" s="59"/>
      <c r="N218" s="59"/>
      <c r="O218" s="59"/>
      <c r="P218" s="62"/>
      <c r="Q218" s="61"/>
      <c r="R218" s="62"/>
      <c r="S218" s="185"/>
      <c r="T218" s="234" t="s">
        <v>303</v>
      </c>
      <c r="U218" s="229">
        <v>4</v>
      </c>
      <c r="V218" s="257" t="s">
        <v>34</v>
      </c>
      <c r="W218" s="229">
        <v>13000</v>
      </c>
      <c r="X218" s="238">
        <f t="shared" si="12"/>
        <v>52000</v>
      </c>
      <c r="Y218" s="109"/>
      <c r="Z218" s="112"/>
    </row>
    <row r="219" spans="1:27" ht="20.100000000000001" customHeight="1">
      <c r="A219" s="28"/>
      <c r="C219" s="10"/>
      <c r="D219" s="10"/>
      <c r="E219" s="57"/>
      <c r="M219" s="59"/>
      <c r="N219" s="59"/>
      <c r="O219" s="59"/>
      <c r="P219" s="62"/>
      <c r="Q219" s="61"/>
      <c r="R219" s="62"/>
      <c r="S219" s="185"/>
      <c r="T219" s="259" t="s">
        <v>304</v>
      </c>
      <c r="U219" s="260">
        <v>4</v>
      </c>
      <c r="V219" s="257" t="s">
        <v>34</v>
      </c>
      <c r="W219" s="260">
        <v>13000</v>
      </c>
      <c r="X219" s="238">
        <f t="shared" si="12"/>
        <v>52000</v>
      </c>
      <c r="Y219" s="109"/>
      <c r="Z219" s="112"/>
    </row>
    <row r="220" spans="1:27" ht="20.100000000000001" customHeight="1">
      <c r="A220" s="28"/>
      <c r="C220" s="10"/>
      <c r="D220" s="10"/>
      <c r="E220" s="57"/>
      <c r="M220" s="59"/>
      <c r="N220" s="59"/>
      <c r="O220" s="59"/>
      <c r="P220" s="62"/>
      <c r="Q220" s="61"/>
      <c r="R220" s="62"/>
      <c r="S220" s="185"/>
      <c r="T220" s="234" t="s">
        <v>305</v>
      </c>
      <c r="U220" s="229">
        <v>4</v>
      </c>
      <c r="V220" s="257" t="s">
        <v>34</v>
      </c>
      <c r="W220" s="229">
        <v>5000</v>
      </c>
      <c r="X220" s="238">
        <f t="shared" si="12"/>
        <v>20000</v>
      </c>
      <c r="Y220" s="109"/>
      <c r="Z220" s="112"/>
    </row>
    <row r="221" spans="1:27" ht="20.100000000000001" customHeight="1">
      <c r="A221" s="28"/>
      <c r="C221" s="10"/>
      <c r="D221" s="10"/>
      <c r="E221" s="57"/>
      <c r="M221" s="59"/>
      <c r="N221" s="59"/>
      <c r="O221" s="59"/>
      <c r="P221" s="62"/>
      <c r="Q221" s="61"/>
      <c r="R221" s="62"/>
      <c r="S221" s="185"/>
      <c r="T221" s="234" t="s">
        <v>306</v>
      </c>
      <c r="U221" s="229">
        <v>3</v>
      </c>
      <c r="V221" s="257" t="s">
        <v>34</v>
      </c>
      <c r="W221" s="229">
        <v>5000</v>
      </c>
      <c r="X221" s="238">
        <f t="shared" si="12"/>
        <v>15000</v>
      </c>
      <c r="Y221" s="109"/>
      <c r="Z221" s="112"/>
    </row>
    <row r="222" spans="1:27" ht="27" customHeight="1">
      <c r="A222" s="28"/>
      <c r="C222" s="10"/>
      <c r="D222" s="10"/>
      <c r="E222" s="57"/>
      <c r="M222" s="59"/>
      <c r="N222" s="59"/>
      <c r="O222" s="59"/>
      <c r="P222" s="62"/>
      <c r="Q222" s="61"/>
      <c r="R222" s="62"/>
      <c r="S222" s="185"/>
      <c r="T222" s="234" t="s">
        <v>307</v>
      </c>
      <c r="U222" s="229">
        <v>4</v>
      </c>
      <c r="V222" s="257" t="s">
        <v>34</v>
      </c>
      <c r="W222" s="229">
        <v>21000</v>
      </c>
      <c r="X222" s="238">
        <f t="shared" si="12"/>
        <v>84000</v>
      </c>
      <c r="Y222" s="109"/>
      <c r="Z222" s="112"/>
      <c r="AA222" s="114"/>
    </row>
    <row r="223" spans="1:27" ht="20.100000000000001" customHeight="1">
      <c r="A223" s="28"/>
      <c r="C223" s="10"/>
      <c r="D223" s="10"/>
      <c r="E223" s="57"/>
      <c r="M223" s="59"/>
      <c r="N223" s="59"/>
      <c r="O223" s="59"/>
      <c r="P223" s="62"/>
      <c r="Q223" s="61"/>
      <c r="R223" s="62"/>
      <c r="S223" s="185"/>
      <c r="T223" s="234" t="s">
        <v>308</v>
      </c>
      <c r="U223" s="229">
        <v>2</v>
      </c>
      <c r="V223" s="257" t="s">
        <v>34</v>
      </c>
      <c r="W223" s="229">
        <v>170300</v>
      </c>
      <c r="X223" s="238">
        <f t="shared" si="12"/>
        <v>340600</v>
      </c>
      <c r="Y223" s="109"/>
      <c r="Z223" s="112"/>
      <c r="AA223" s="114"/>
    </row>
    <row r="224" spans="1:27" ht="20.100000000000001" customHeight="1">
      <c r="A224" s="28"/>
      <c r="C224" s="10"/>
      <c r="D224" s="10"/>
      <c r="E224" s="57"/>
      <c r="M224" s="59"/>
      <c r="N224" s="59"/>
      <c r="O224" s="59"/>
      <c r="P224" s="62"/>
      <c r="Q224" s="61"/>
      <c r="R224" s="62"/>
      <c r="S224" s="185"/>
      <c r="T224" s="234" t="s">
        <v>309</v>
      </c>
      <c r="U224" s="229">
        <v>6</v>
      </c>
      <c r="V224" s="257" t="s">
        <v>34</v>
      </c>
      <c r="W224" s="229">
        <v>18900</v>
      </c>
      <c r="X224" s="238">
        <f t="shared" si="12"/>
        <v>113400</v>
      </c>
      <c r="Y224" s="109"/>
      <c r="Z224" s="112"/>
    </row>
    <row r="225" spans="1:27" ht="20.100000000000001" customHeight="1">
      <c r="A225" s="28"/>
      <c r="C225" s="10"/>
      <c r="D225" s="10"/>
      <c r="E225" s="57"/>
      <c r="M225" s="59"/>
      <c r="N225" s="59"/>
      <c r="O225" s="59"/>
      <c r="P225" s="62"/>
      <c r="Q225" s="61"/>
      <c r="R225" s="62"/>
      <c r="S225" s="185"/>
      <c r="T225" s="234" t="s">
        <v>310</v>
      </c>
      <c r="U225" s="229">
        <v>6</v>
      </c>
      <c r="V225" s="257" t="s">
        <v>34</v>
      </c>
      <c r="W225" s="229">
        <v>16200</v>
      </c>
      <c r="X225" s="238">
        <f t="shared" si="12"/>
        <v>97200</v>
      </c>
      <c r="Y225" s="109"/>
      <c r="Z225" s="112"/>
    </row>
    <row r="226" spans="1:27" ht="20.100000000000001" customHeight="1">
      <c r="A226" s="28"/>
      <c r="C226" s="10"/>
      <c r="D226" s="10"/>
      <c r="E226" s="57"/>
      <c r="M226" s="59"/>
      <c r="N226" s="59"/>
      <c r="O226" s="59"/>
      <c r="P226" s="62"/>
      <c r="Q226" s="61"/>
      <c r="R226" s="62"/>
      <c r="S226" s="185"/>
      <c r="T226" s="234" t="s">
        <v>311</v>
      </c>
      <c r="U226" s="229">
        <v>6</v>
      </c>
      <c r="V226" s="257" t="s">
        <v>34</v>
      </c>
      <c r="W226" s="229">
        <v>4500</v>
      </c>
      <c r="X226" s="238">
        <f t="shared" si="12"/>
        <v>27000</v>
      </c>
      <c r="Y226" s="109"/>
      <c r="Z226" s="112"/>
    </row>
    <row r="227" spans="1:27" ht="20.100000000000001" customHeight="1">
      <c r="A227" s="28"/>
      <c r="C227" s="10"/>
      <c r="D227" s="10"/>
      <c r="E227" s="57"/>
      <c r="M227" s="59"/>
      <c r="N227" s="59"/>
      <c r="O227" s="59"/>
      <c r="P227" s="62"/>
      <c r="Q227" s="61"/>
      <c r="R227" s="62"/>
      <c r="S227" s="185"/>
      <c r="T227" s="234" t="s">
        <v>312</v>
      </c>
      <c r="U227" s="229">
        <v>12</v>
      </c>
      <c r="V227" s="257" t="s">
        <v>34</v>
      </c>
      <c r="W227" s="229">
        <v>30000</v>
      </c>
      <c r="X227" s="238">
        <f t="shared" si="12"/>
        <v>360000</v>
      </c>
      <c r="Y227" s="109"/>
      <c r="Z227" s="112"/>
    </row>
    <row r="228" spans="1:27" ht="29.25" customHeight="1">
      <c r="A228" s="28"/>
      <c r="C228" s="10"/>
      <c r="D228" s="10"/>
      <c r="E228" s="57"/>
      <c r="M228" s="59"/>
      <c r="N228" s="59"/>
      <c r="O228" s="59"/>
      <c r="P228" s="62"/>
      <c r="Q228" s="61"/>
      <c r="R228" s="62"/>
      <c r="S228" s="185"/>
      <c r="T228" s="234" t="s">
        <v>313</v>
      </c>
      <c r="U228" s="229">
        <v>3</v>
      </c>
      <c r="V228" s="257" t="s">
        <v>34</v>
      </c>
      <c r="W228" s="229">
        <v>30000</v>
      </c>
      <c r="X228" s="238">
        <f t="shared" si="12"/>
        <v>90000</v>
      </c>
      <c r="Y228" s="109"/>
      <c r="Z228" s="112"/>
    </row>
    <row r="229" spans="1:27" ht="20.100000000000001" customHeight="1">
      <c r="A229" s="28"/>
      <c r="C229" s="10"/>
      <c r="D229" s="10"/>
      <c r="E229" s="57"/>
      <c r="M229" s="59"/>
      <c r="N229" s="59"/>
      <c r="O229" s="59"/>
      <c r="P229" s="62"/>
      <c r="Q229" s="61"/>
      <c r="R229" s="62"/>
      <c r="S229" s="185"/>
      <c r="T229" s="234" t="s">
        <v>314</v>
      </c>
      <c r="U229" s="229">
        <v>2</v>
      </c>
      <c r="V229" s="257" t="s">
        <v>34</v>
      </c>
      <c r="W229" s="229">
        <v>17800</v>
      </c>
      <c r="X229" s="238">
        <f t="shared" si="12"/>
        <v>35600</v>
      </c>
      <c r="Y229" s="109"/>
      <c r="Z229" s="112"/>
    </row>
    <row r="230" spans="1:27" ht="20.100000000000001" customHeight="1">
      <c r="A230" s="28"/>
      <c r="C230" s="10"/>
      <c r="D230" s="10"/>
      <c r="E230" s="57"/>
      <c r="M230" s="59"/>
      <c r="N230" s="59"/>
      <c r="O230" s="59"/>
      <c r="P230" s="62"/>
      <c r="Q230" s="61"/>
      <c r="R230" s="62"/>
      <c r="S230" s="185"/>
      <c r="T230" s="234" t="s">
        <v>315</v>
      </c>
      <c r="U230" s="229">
        <v>12</v>
      </c>
      <c r="V230" s="257" t="s">
        <v>34</v>
      </c>
      <c r="W230" s="229">
        <v>5000</v>
      </c>
      <c r="X230" s="238">
        <f t="shared" si="12"/>
        <v>60000</v>
      </c>
      <c r="Y230" s="109"/>
      <c r="Z230" s="112"/>
      <c r="AA230" s="114"/>
    </row>
    <row r="231" spans="1:27" ht="20.100000000000001" customHeight="1">
      <c r="A231" s="28"/>
      <c r="C231" s="10"/>
      <c r="D231" s="10"/>
      <c r="E231" s="57"/>
      <c r="M231" s="59"/>
      <c r="N231" s="59"/>
      <c r="O231" s="59"/>
      <c r="P231" s="62"/>
      <c r="Q231" s="61"/>
      <c r="R231" s="62"/>
      <c r="S231" s="185"/>
      <c r="T231" s="234" t="s">
        <v>316</v>
      </c>
      <c r="U231" s="229">
        <v>6</v>
      </c>
      <c r="V231" s="257" t="s">
        <v>34</v>
      </c>
      <c r="W231" s="229">
        <v>5000</v>
      </c>
      <c r="X231" s="238">
        <f t="shared" si="12"/>
        <v>30000</v>
      </c>
      <c r="Y231" s="109"/>
      <c r="Z231" s="112"/>
      <c r="AA231" s="114"/>
    </row>
    <row r="232" spans="1:27" ht="20.100000000000001" customHeight="1">
      <c r="A232" s="28"/>
      <c r="C232" s="10"/>
      <c r="D232" s="10"/>
      <c r="E232" s="57"/>
      <c r="M232" s="59"/>
      <c r="N232" s="59"/>
      <c r="O232" s="59"/>
      <c r="P232" s="62"/>
      <c r="Q232" s="61"/>
      <c r="R232" s="62"/>
      <c r="S232" s="185"/>
      <c r="T232" s="234" t="s">
        <v>317</v>
      </c>
      <c r="U232" s="229">
        <v>4</v>
      </c>
      <c r="V232" s="257" t="s">
        <v>34</v>
      </c>
      <c r="W232" s="229">
        <v>34500</v>
      </c>
      <c r="X232" s="238">
        <f t="shared" si="12"/>
        <v>138000</v>
      </c>
      <c r="Y232" s="109"/>
      <c r="Z232" s="112"/>
      <c r="AA232" s="114"/>
    </row>
    <row r="233" spans="1:27" ht="20.100000000000001" customHeight="1">
      <c r="A233" s="28"/>
      <c r="C233" s="10"/>
      <c r="D233" s="10"/>
      <c r="E233" s="57"/>
      <c r="M233" s="59"/>
      <c r="N233" s="59"/>
      <c r="O233" s="59"/>
      <c r="P233" s="62"/>
      <c r="Q233" s="61"/>
      <c r="R233" s="62"/>
      <c r="S233" s="185"/>
      <c r="T233" s="234" t="s">
        <v>318</v>
      </c>
      <c r="U233" s="229">
        <v>6</v>
      </c>
      <c r="V233" s="257" t="s">
        <v>34</v>
      </c>
      <c r="W233" s="229">
        <v>12000</v>
      </c>
      <c r="X233" s="238">
        <f t="shared" si="12"/>
        <v>72000</v>
      </c>
      <c r="Y233" s="109"/>
      <c r="Z233" s="112"/>
      <c r="AA233" s="114"/>
    </row>
    <row r="234" spans="1:27" ht="20.100000000000001" customHeight="1">
      <c r="A234" s="28"/>
      <c r="C234" s="10"/>
      <c r="D234" s="10"/>
      <c r="E234" s="57"/>
      <c r="M234" s="59"/>
      <c r="N234" s="59"/>
      <c r="O234" s="59"/>
      <c r="P234" s="62"/>
      <c r="Q234" s="61"/>
      <c r="R234" s="62"/>
      <c r="S234" s="185"/>
      <c r="T234" s="234" t="s">
        <v>319</v>
      </c>
      <c r="U234" s="229">
        <v>12</v>
      </c>
      <c r="V234" s="257" t="s">
        <v>34</v>
      </c>
      <c r="W234" s="229">
        <v>3500</v>
      </c>
      <c r="X234" s="238">
        <f t="shared" si="12"/>
        <v>42000</v>
      </c>
      <c r="Y234" s="109"/>
      <c r="Z234" s="112"/>
      <c r="AA234" s="114"/>
    </row>
    <row r="235" spans="1:27" ht="20.100000000000001" customHeight="1">
      <c r="A235" s="28"/>
      <c r="C235" s="10"/>
      <c r="D235" s="10"/>
      <c r="E235" s="57"/>
      <c r="M235" s="59"/>
      <c r="N235" s="59"/>
      <c r="O235" s="59"/>
      <c r="P235" s="62"/>
      <c r="Q235" s="61"/>
      <c r="R235" s="62"/>
      <c r="S235" s="185"/>
      <c r="T235" s="234" t="s">
        <v>320</v>
      </c>
      <c r="U235" s="229">
        <v>4</v>
      </c>
      <c r="V235" s="257" t="s">
        <v>34</v>
      </c>
      <c r="W235" s="229">
        <v>3500</v>
      </c>
      <c r="X235" s="238">
        <f t="shared" si="12"/>
        <v>14000</v>
      </c>
      <c r="Y235" s="109"/>
      <c r="Z235" s="112"/>
      <c r="AA235" s="114"/>
    </row>
    <row r="236" spans="1:27" ht="20.100000000000001" customHeight="1">
      <c r="A236" s="28"/>
      <c r="C236" s="10"/>
      <c r="D236" s="10"/>
      <c r="E236" s="57"/>
      <c r="M236" s="59"/>
      <c r="N236" s="59"/>
      <c r="O236" s="59"/>
      <c r="P236" s="62"/>
      <c r="Q236" s="61"/>
      <c r="R236" s="62"/>
      <c r="S236" s="185"/>
      <c r="T236" s="234" t="s">
        <v>321</v>
      </c>
      <c r="U236" s="229">
        <v>50</v>
      </c>
      <c r="V236" s="257" t="s">
        <v>34</v>
      </c>
      <c r="W236" s="229">
        <v>6000</v>
      </c>
      <c r="X236" s="238">
        <f t="shared" si="12"/>
        <v>300000</v>
      </c>
      <c r="Y236" s="109"/>
      <c r="Z236" s="112"/>
      <c r="AA236" s="114"/>
    </row>
    <row r="237" spans="1:27" ht="20.100000000000001" customHeight="1">
      <c r="A237" s="28"/>
      <c r="C237" s="10"/>
      <c r="D237" s="10"/>
      <c r="E237" s="57"/>
      <c r="M237" s="59"/>
      <c r="N237" s="59"/>
      <c r="O237" s="59"/>
      <c r="P237" s="62"/>
      <c r="Q237" s="61"/>
      <c r="R237" s="62"/>
      <c r="S237" s="185"/>
      <c r="T237" s="234" t="s">
        <v>322</v>
      </c>
      <c r="U237" s="229">
        <v>25</v>
      </c>
      <c r="V237" s="257" t="s">
        <v>34</v>
      </c>
      <c r="W237" s="229">
        <v>13000</v>
      </c>
      <c r="X237" s="238">
        <f t="shared" si="12"/>
        <v>325000</v>
      </c>
      <c r="Y237" s="109"/>
      <c r="Z237" s="112"/>
      <c r="AA237" s="114"/>
    </row>
    <row r="238" spans="1:27" ht="20.100000000000001" customHeight="1">
      <c r="A238" s="28"/>
      <c r="C238" s="10"/>
      <c r="D238" s="10"/>
      <c r="E238" s="57"/>
      <c r="M238" s="59"/>
      <c r="N238" s="59"/>
      <c r="O238" s="59"/>
      <c r="P238" s="62"/>
      <c r="Q238" s="61"/>
      <c r="R238" s="62"/>
      <c r="S238" s="185"/>
      <c r="T238" s="234" t="s">
        <v>323</v>
      </c>
      <c r="U238" s="229">
        <v>1</v>
      </c>
      <c r="V238" s="257" t="s">
        <v>34</v>
      </c>
      <c r="W238" s="229">
        <v>90000</v>
      </c>
      <c r="X238" s="238">
        <f t="shared" si="12"/>
        <v>90000</v>
      </c>
      <c r="Y238" s="109"/>
      <c r="Z238" s="112"/>
      <c r="AA238" s="114"/>
    </row>
    <row r="239" spans="1:27" ht="20.100000000000001" customHeight="1">
      <c r="A239" s="28"/>
      <c r="C239" s="10"/>
      <c r="D239" s="10"/>
      <c r="E239" s="57"/>
      <c r="M239" s="59"/>
      <c r="N239" s="59"/>
      <c r="O239" s="59"/>
      <c r="P239" s="62"/>
      <c r="Q239" s="61"/>
      <c r="R239" s="62"/>
      <c r="S239" s="185"/>
      <c r="T239" s="234" t="s">
        <v>324</v>
      </c>
      <c r="U239" s="229">
        <v>10</v>
      </c>
      <c r="V239" s="257" t="s">
        <v>34</v>
      </c>
      <c r="W239" s="229">
        <v>10000</v>
      </c>
      <c r="X239" s="238">
        <f t="shared" si="12"/>
        <v>100000</v>
      </c>
      <c r="Y239" s="109"/>
      <c r="Z239" s="112"/>
    </row>
    <row r="240" spans="1:27" ht="20.100000000000001" customHeight="1">
      <c r="A240" s="28"/>
      <c r="C240" s="10"/>
      <c r="D240" s="10"/>
      <c r="E240" s="57"/>
      <c r="M240" s="59"/>
      <c r="N240" s="59"/>
      <c r="O240" s="59"/>
      <c r="P240" s="62"/>
      <c r="Q240" s="61"/>
      <c r="R240" s="62"/>
      <c r="S240" s="185"/>
      <c r="T240" s="261" t="s">
        <v>325</v>
      </c>
      <c r="U240" s="260">
        <v>6</v>
      </c>
      <c r="V240" s="257" t="s">
        <v>34</v>
      </c>
      <c r="W240" s="260">
        <v>10000</v>
      </c>
      <c r="X240" s="238">
        <f t="shared" si="12"/>
        <v>60000</v>
      </c>
      <c r="Y240" s="109"/>
      <c r="Z240" s="112"/>
    </row>
    <row r="241" spans="1:27" ht="20.100000000000001" customHeight="1">
      <c r="A241" s="28"/>
      <c r="C241" s="10"/>
      <c r="D241" s="10"/>
      <c r="E241" s="57"/>
      <c r="M241" s="59"/>
      <c r="N241" s="59"/>
      <c r="O241" s="59"/>
      <c r="P241" s="62"/>
      <c r="Q241" s="61"/>
      <c r="R241" s="62"/>
      <c r="S241" s="185"/>
      <c r="T241" s="234" t="s">
        <v>326</v>
      </c>
      <c r="U241" s="229">
        <v>80</v>
      </c>
      <c r="V241" s="257" t="s">
        <v>34</v>
      </c>
      <c r="W241" s="229">
        <v>1500</v>
      </c>
      <c r="X241" s="238">
        <f t="shared" si="12"/>
        <v>120000</v>
      </c>
      <c r="Y241" s="109"/>
      <c r="Z241" s="112"/>
    </row>
    <row r="242" spans="1:27" ht="20.100000000000001" customHeight="1">
      <c r="A242" s="28"/>
      <c r="C242" s="10"/>
      <c r="D242" s="10"/>
      <c r="E242" s="57"/>
      <c r="M242" s="59"/>
      <c r="N242" s="59"/>
      <c r="O242" s="59"/>
      <c r="P242" s="62"/>
      <c r="Q242" s="61"/>
      <c r="R242" s="62"/>
      <c r="S242" s="185"/>
      <c r="T242" s="234" t="s">
        <v>327</v>
      </c>
      <c r="U242" s="229">
        <v>24</v>
      </c>
      <c r="V242" s="257" t="s">
        <v>34</v>
      </c>
      <c r="W242" s="229">
        <v>1500</v>
      </c>
      <c r="X242" s="238">
        <f t="shared" si="12"/>
        <v>36000</v>
      </c>
      <c r="Y242" s="109"/>
      <c r="Z242" s="112"/>
    </row>
    <row r="243" spans="1:27" ht="20.100000000000001" customHeight="1">
      <c r="A243" s="28"/>
      <c r="C243" s="10"/>
      <c r="D243" s="10"/>
      <c r="E243" s="57"/>
      <c r="M243" s="59"/>
      <c r="N243" s="59"/>
      <c r="O243" s="59"/>
      <c r="P243" s="62"/>
      <c r="Q243" s="61"/>
      <c r="R243" s="62"/>
      <c r="S243" s="185"/>
      <c r="T243" s="234" t="s">
        <v>328</v>
      </c>
      <c r="U243" s="229">
        <v>39</v>
      </c>
      <c r="V243" s="257" t="s">
        <v>34</v>
      </c>
      <c r="W243" s="229">
        <v>6000</v>
      </c>
      <c r="X243" s="238">
        <f t="shared" si="12"/>
        <v>234000</v>
      </c>
      <c r="Y243" s="109"/>
      <c r="Z243" s="112"/>
      <c r="AA243" s="114"/>
    </row>
    <row r="244" spans="1:27" ht="20.100000000000001" customHeight="1">
      <c r="A244" s="28"/>
      <c r="C244" s="10"/>
      <c r="D244" s="10"/>
      <c r="E244" s="57"/>
      <c r="M244" s="59"/>
      <c r="N244" s="59"/>
      <c r="O244" s="59"/>
      <c r="P244" s="62"/>
      <c r="Q244" s="61"/>
      <c r="R244" s="62"/>
      <c r="S244" s="185"/>
      <c r="T244" s="234" t="s">
        <v>329</v>
      </c>
      <c r="U244" s="229">
        <v>10</v>
      </c>
      <c r="V244" s="257" t="s">
        <v>34</v>
      </c>
      <c r="W244" s="229">
        <v>12500</v>
      </c>
      <c r="X244" s="238">
        <f t="shared" si="12"/>
        <v>125000</v>
      </c>
      <c r="Y244" s="109"/>
      <c r="Z244" s="112"/>
    </row>
    <row r="245" spans="1:27" ht="15.75" customHeight="1" thickBot="1">
      <c r="A245" s="28"/>
      <c r="C245" s="10"/>
      <c r="D245" s="10"/>
      <c r="E245" s="57"/>
      <c r="M245" s="59"/>
      <c r="N245" s="59"/>
      <c r="O245" s="59"/>
      <c r="P245" s="62"/>
      <c r="Q245" s="61"/>
      <c r="R245" s="62"/>
      <c r="S245" s="185"/>
      <c r="T245" s="234" t="s">
        <v>330</v>
      </c>
      <c r="U245" s="229">
        <v>12</v>
      </c>
      <c r="V245" s="257" t="s">
        <v>34</v>
      </c>
      <c r="W245" s="229">
        <v>8500</v>
      </c>
      <c r="X245" s="262">
        <f t="shared" si="12"/>
        <v>102000</v>
      </c>
      <c r="Y245" s="8"/>
      <c r="Z245" s="108"/>
      <c r="AA245" s="114"/>
    </row>
    <row r="246" spans="1:27" ht="15" customHeight="1">
      <c r="A246" s="28"/>
      <c r="E246" s="37"/>
      <c r="P246" s="78"/>
      <c r="R246" s="62"/>
      <c r="S246" s="185"/>
      <c r="T246" s="263"/>
      <c r="U246" s="237"/>
      <c r="V246" s="232"/>
      <c r="W246" s="264"/>
      <c r="X246" s="265">
        <f>SUM(X197:X245)</f>
        <v>6578200</v>
      </c>
      <c r="Y246" s="8"/>
      <c r="Z246" s="41"/>
      <c r="AA246" s="114"/>
    </row>
    <row r="247" spans="1:27" ht="15" customHeight="1">
      <c r="A247" s="28"/>
      <c r="E247" s="37"/>
      <c r="M247" s="309"/>
      <c r="N247" s="309"/>
      <c r="O247" s="310"/>
      <c r="P247" s="78"/>
      <c r="R247" s="62"/>
      <c r="S247" s="185"/>
      <c r="T247" s="263"/>
      <c r="U247" s="237"/>
      <c r="V247" s="232"/>
      <c r="W247" s="264"/>
      <c r="X247" s="266"/>
      <c r="Y247" s="8"/>
      <c r="Z247" s="41"/>
      <c r="AA247" s="114"/>
    </row>
    <row r="248" spans="1:27" ht="28.5" customHeight="1">
      <c r="A248" s="28"/>
      <c r="C248" s="303" t="s">
        <v>331</v>
      </c>
      <c r="D248" s="303"/>
      <c r="E248" s="303"/>
      <c r="M248" s="309" t="s">
        <v>332</v>
      </c>
      <c r="N248" s="309"/>
      <c r="O248" s="310"/>
      <c r="P248" s="201">
        <v>6954800</v>
      </c>
      <c r="Q248" s="202">
        <f>+[5]Nopember!$O$63</f>
        <v>6954800</v>
      </c>
      <c r="R248" s="256">
        <f>P248-Q248</f>
        <v>0</v>
      </c>
      <c r="S248" s="202">
        <v>100</v>
      </c>
      <c r="T248" s="234" t="s">
        <v>333</v>
      </c>
      <c r="U248" s="229">
        <v>6</v>
      </c>
      <c r="V248" s="230" t="s">
        <v>98</v>
      </c>
      <c r="W248" s="217">
        <v>15000</v>
      </c>
      <c r="X248" s="267">
        <f>U248*W248</f>
        <v>90000</v>
      </c>
      <c r="Y248" s="8"/>
      <c r="Z248" s="41"/>
      <c r="AA248" s="114"/>
    </row>
    <row r="249" spans="1:27" ht="15" customHeight="1">
      <c r="A249" s="28"/>
      <c r="E249" s="37"/>
      <c r="P249" s="201"/>
      <c r="Q249" s="202"/>
      <c r="R249" s="256"/>
      <c r="S249" s="202"/>
      <c r="T249" s="234" t="s">
        <v>334</v>
      </c>
      <c r="U249" s="229">
        <v>6</v>
      </c>
      <c r="V249" s="230" t="s">
        <v>98</v>
      </c>
      <c r="W249" s="217">
        <v>41000</v>
      </c>
      <c r="X249" s="267">
        <f t="shared" ref="X249:X256" si="13">U249*W249</f>
        <v>246000</v>
      </c>
      <c r="Y249" s="8"/>
      <c r="Z249" s="41"/>
      <c r="AA249" s="114"/>
    </row>
    <row r="250" spans="1:27" ht="15" customHeight="1">
      <c r="A250" s="28"/>
      <c r="E250" s="37"/>
      <c r="P250" s="201"/>
      <c r="Q250" s="202"/>
      <c r="R250" s="256"/>
      <c r="S250" s="202"/>
      <c r="T250" s="261" t="s">
        <v>335</v>
      </c>
      <c r="U250" s="229">
        <v>4</v>
      </c>
      <c r="V250" s="230" t="s">
        <v>98</v>
      </c>
      <c r="W250" s="217">
        <v>41000</v>
      </c>
      <c r="X250" s="267">
        <f t="shared" si="13"/>
        <v>164000</v>
      </c>
      <c r="Y250" s="8"/>
      <c r="Z250" s="41"/>
      <c r="AA250" s="114"/>
    </row>
    <row r="251" spans="1:27" ht="15" customHeight="1">
      <c r="A251" s="28"/>
      <c r="E251" s="37"/>
      <c r="P251" s="201"/>
      <c r="Q251" s="202"/>
      <c r="R251" s="256"/>
      <c r="S251" s="202"/>
      <c r="T251" s="234" t="s">
        <v>336</v>
      </c>
      <c r="U251" s="229">
        <v>6</v>
      </c>
      <c r="V251" s="230" t="s">
        <v>98</v>
      </c>
      <c r="W251" s="217">
        <v>25000</v>
      </c>
      <c r="X251" s="267">
        <f t="shared" si="13"/>
        <v>150000</v>
      </c>
      <c r="Y251" s="8"/>
      <c r="Z251" s="41"/>
      <c r="AA251" s="114"/>
    </row>
    <row r="252" spans="1:27" ht="15" customHeight="1">
      <c r="A252" s="28"/>
      <c r="E252" s="37"/>
      <c r="P252" s="201"/>
      <c r="Q252" s="202"/>
      <c r="R252" s="256"/>
      <c r="S252" s="202"/>
      <c r="T252" s="234" t="s">
        <v>337</v>
      </c>
      <c r="U252" s="229">
        <v>2</v>
      </c>
      <c r="V252" s="230" t="s">
        <v>98</v>
      </c>
      <c r="W252" s="217">
        <v>75000</v>
      </c>
      <c r="X252" s="267">
        <f t="shared" si="13"/>
        <v>150000</v>
      </c>
      <c r="Y252" s="8"/>
      <c r="Z252" s="41"/>
      <c r="AA252" s="114"/>
    </row>
    <row r="253" spans="1:27" ht="15" customHeight="1">
      <c r="A253" s="28"/>
      <c r="E253" s="37"/>
      <c r="P253" s="201"/>
      <c r="Q253" s="202"/>
      <c r="R253" s="256"/>
      <c r="S253" s="202"/>
      <c r="T253" s="234" t="s">
        <v>338</v>
      </c>
      <c r="U253" s="229">
        <v>4</v>
      </c>
      <c r="V253" s="230" t="s">
        <v>98</v>
      </c>
      <c r="W253" s="217">
        <v>65500</v>
      </c>
      <c r="X253" s="267">
        <f t="shared" si="13"/>
        <v>262000</v>
      </c>
      <c r="Y253" s="8"/>
      <c r="Z253" s="41"/>
      <c r="AA253" s="114"/>
    </row>
    <row r="254" spans="1:27" ht="15" customHeight="1">
      <c r="A254" s="28"/>
      <c r="E254" s="37"/>
      <c r="P254" s="201"/>
      <c r="Q254" s="202"/>
      <c r="R254" s="256"/>
      <c r="S254" s="202"/>
      <c r="T254" s="234" t="s">
        <v>339</v>
      </c>
      <c r="U254" s="229">
        <v>75</v>
      </c>
      <c r="V254" s="230" t="s">
        <v>98</v>
      </c>
      <c r="W254" s="217">
        <v>70500</v>
      </c>
      <c r="X254" s="267">
        <f t="shared" si="13"/>
        <v>5287500</v>
      </c>
      <c r="Y254" s="8"/>
      <c r="Z254" s="41"/>
      <c r="AA254" s="114"/>
    </row>
    <row r="255" spans="1:27" ht="15" customHeight="1">
      <c r="A255" s="28"/>
      <c r="E255" s="37"/>
      <c r="P255" s="201"/>
      <c r="Q255" s="202"/>
      <c r="R255" s="256"/>
      <c r="S255" s="202"/>
      <c r="T255" s="261" t="s">
        <v>340</v>
      </c>
      <c r="U255" s="229">
        <v>8</v>
      </c>
      <c r="V255" s="230" t="s">
        <v>98</v>
      </c>
      <c r="W255" s="217">
        <v>70500</v>
      </c>
      <c r="X255" s="267">
        <f t="shared" si="13"/>
        <v>564000</v>
      </c>
      <c r="Y255" s="8"/>
      <c r="Z255" s="41"/>
      <c r="AA255" s="114"/>
    </row>
    <row r="256" spans="1:27" ht="15" customHeight="1" thickBot="1">
      <c r="A256" s="28"/>
      <c r="E256" s="37"/>
      <c r="P256" s="201"/>
      <c r="Q256" s="202"/>
      <c r="R256" s="256"/>
      <c r="S256" s="202"/>
      <c r="T256" s="234" t="s">
        <v>341</v>
      </c>
      <c r="U256" s="229">
        <v>1</v>
      </c>
      <c r="V256" s="230" t="s">
        <v>98</v>
      </c>
      <c r="W256" s="217">
        <v>41300</v>
      </c>
      <c r="X256" s="268">
        <f t="shared" si="13"/>
        <v>41300</v>
      </c>
      <c r="Y256" s="8"/>
      <c r="Z256" s="41"/>
      <c r="AA256" s="114"/>
    </row>
    <row r="257" spans="1:27" ht="15" customHeight="1">
      <c r="A257" s="28"/>
      <c r="E257" s="37"/>
      <c r="P257" s="201"/>
      <c r="Q257" s="202"/>
      <c r="R257" s="256"/>
      <c r="S257" s="202"/>
      <c r="T257" s="234"/>
      <c r="U257" s="228"/>
      <c r="V257" s="225"/>
      <c r="W257" s="221"/>
      <c r="X257" s="269">
        <f>SUM(X248:X256)</f>
        <v>6954800</v>
      </c>
      <c r="Y257" s="8"/>
      <c r="Z257" s="41"/>
      <c r="AA257" s="114"/>
    </row>
    <row r="258" spans="1:27" ht="15" customHeight="1">
      <c r="A258" s="28"/>
      <c r="E258" s="37"/>
      <c r="P258" s="78"/>
      <c r="R258" s="62"/>
      <c r="S258" s="185"/>
      <c r="T258" s="263"/>
      <c r="U258" s="237"/>
      <c r="V258" s="232"/>
      <c r="W258" s="264"/>
      <c r="X258" s="266"/>
      <c r="Y258" s="8"/>
      <c r="Z258" s="41"/>
      <c r="AA258" s="114"/>
    </row>
    <row r="259" spans="1:27" ht="15" customHeight="1">
      <c r="A259" s="28"/>
      <c r="E259" s="37"/>
      <c r="P259" s="78"/>
      <c r="R259" s="62"/>
      <c r="S259" s="185"/>
      <c r="T259" s="263"/>
      <c r="U259" s="237"/>
      <c r="V259" s="232"/>
      <c r="W259" s="264"/>
      <c r="X259" s="266"/>
      <c r="Y259" s="8"/>
      <c r="Z259" s="41"/>
      <c r="AA259" s="114"/>
    </row>
    <row r="260" spans="1:27" ht="20.25" customHeight="1">
      <c r="A260" s="28"/>
      <c r="C260" s="303" t="s">
        <v>342</v>
      </c>
      <c r="D260" s="303"/>
      <c r="E260" s="303"/>
      <c r="N260" s="305" t="s">
        <v>349</v>
      </c>
      <c r="O260" s="306"/>
      <c r="P260" s="201">
        <v>2743500</v>
      </c>
      <c r="Q260" s="202">
        <f>+[5]Nopember!$O$74</f>
        <v>2743500</v>
      </c>
      <c r="R260" s="256">
        <f>P260-Q260</f>
        <v>0</v>
      </c>
      <c r="S260" s="202">
        <v>100</v>
      </c>
      <c r="T260" s="234" t="s">
        <v>343</v>
      </c>
      <c r="U260" s="229">
        <v>2</v>
      </c>
      <c r="V260" s="230" t="s">
        <v>98</v>
      </c>
      <c r="W260" s="217">
        <v>150000</v>
      </c>
      <c r="X260" s="267">
        <f t="shared" ref="X260:X265" si="14">U260*W260</f>
        <v>300000</v>
      </c>
      <c r="Y260" s="8"/>
      <c r="Z260" s="41"/>
      <c r="AA260" s="114"/>
    </row>
    <row r="261" spans="1:27" ht="15" customHeight="1">
      <c r="A261" s="28"/>
      <c r="E261" s="37"/>
      <c r="P261" s="201"/>
      <c r="Q261" s="202"/>
      <c r="R261" s="256"/>
      <c r="S261" s="202"/>
      <c r="T261" s="234" t="s">
        <v>344</v>
      </c>
      <c r="U261" s="229">
        <v>2</v>
      </c>
      <c r="V261" s="230" t="s">
        <v>98</v>
      </c>
      <c r="W261" s="217">
        <v>150000</v>
      </c>
      <c r="X261" s="267">
        <f t="shared" si="14"/>
        <v>300000</v>
      </c>
      <c r="Y261" s="8"/>
      <c r="Z261" s="41"/>
      <c r="AA261" s="114"/>
    </row>
    <row r="262" spans="1:27" ht="15" customHeight="1">
      <c r="A262" s="28"/>
      <c r="E262" s="37"/>
      <c r="P262" s="201"/>
      <c r="Q262" s="202"/>
      <c r="R262" s="256"/>
      <c r="S262" s="202"/>
      <c r="T262" s="234" t="s">
        <v>345</v>
      </c>
      <c r="U262" s="229">
        <v>1</v>
      </c>
      <c r="V262" s="230" t="s">
        <v>98</v>
      </c>
      <c r="W262" s="217">
        <v>228000</v>
      </c>
      <c r="X262" s="267">
        <f t="shared" si="14"/>
        <v>228000</v>
      </c>
      <c r="Y262" s="8"/>
      <c r="Z262" s="41"/>
      <c r="AA262" s="114"/>
    </row>
    <row r="263" spans="1:27" ht="15" customHeight="1">
      <c r="A263" s="28"/>
      <c r="E263" s="37"/>
      <c r="P263" s="201"/>
      <c r="Q263" s="202"/>
      <c r="R263" s="256"/>
      <c r="S263" s="202"/>
      <c r="T263" s="234" t="s">
        <v>346</v>
      </c>
      <c r="U263" s="229">
        <v>2</v>
      </c>
      <c r="V263" s="230" t="s">
        <v>98</v>
      </c>
      <c r="W263" s="217">
        <v>75000</v>
      </c>
      <c r="X263" s="267">
        <f t="shared" si="14"/>
        <v>150000</v>
      </c>
      <c r="Y263" s="8"/>
      <c r="Z263" s="41"/>
      <c r="AA263" s="114"/>
    </row>
    <row r="264" spans="1:27" ht="15" customHeight="1">
      <c r="A264" s="28"/>
      <c r="E264" s="37"/>
      <c r="P264" s="201"/>
      <c r="Q264" s="202"/>
      <c r="R264" s="256"/>
      <c r="S264" s="202"/>
      <c r="T264" s="261" t="s">
        <v>347</v>
      </c>
      <c r="U264" s="229">
        <v>4</v>
      </c>
      <c r="V264" s="230" t="s">
        <v>98</v>
      </c>
      <c r="W264" s="217">
        <v>160500</v>
      </c>
      <c r="X264" s="267">
        <f t="shared" si="14"/>
        <v>642000</v>
      </c>
      <c r="Y264" s="8"/>
      <c r="Z264" s="41"/>
      <c r="AA264" s="114"/>
    </row>
    <row r="265" spans="1:27" ht="15" customHeight="1" thickBot="1">
      <c r="A265" s="28"/>
      <c r="E265" s="37"/>
      <c r="P265" s="201"/>
      <c r="Q265" s="202"/>
      <c r="R265" s="256"/>
      <c r="S265" s="202"/>
      <c r="T265" s="234" t="s">
        <v>348</v>
      </c>
      <c r="U265" s="229">
        <v>7</v>
      </c>
      <c r="V265" s="230" t="s">
        <v>98</v>
      </c>
      <c r="W265" s="217">
        <v>160500</v>
      </c>
      <c r="X265" s="268">
        <f t="shared" si="14"/>
        <v>1123500</v>
      </c>
      <c r="Y265" s="8"/>
      <c r="Z265" s="41"/>
      <c r="AA265" s="114"/>
    </row>
    <row r="266" spans="1:27" ht="15" customHeight="1">
      <c r="A266" s="28"/>
      <c r="E266" s="37"/>
      <c r="P266" s="201"/>
      <c r="Q266" s="202"/>
      <c r="R266" s="256"/>
      <c r="S266" s="202"/>
      <c r="T266" s="204"/>
      <c r="U266" s="225"/>
      <c r="V266" s="225"/>
      <c r="W266" s="221"/>
      <c r="X266" s="269">
        <f>SUM(X260:X265)</f>
        <v>2743500</v>
      </c>
      <c r="Y266" s="8"/>
      <c r="Z266" s="41"/>
      <c r="AA266" s="114"/>
    </row>
    <row r="267" spans="1:27" ht="15" customHeight="1">
      <c r="A267" s="28"/>
      <c r="E267" s="37"/>
      <c r="P267" s="78"/>
      <c r="R267" s="62"/>
      <c r="S267" s="185"/>
      <c r="T267" s="263"/>
      <c r="U267" s="237"/>
      <c r="V267" s="232"/>
      <c r="W267" s="264"/>
      <c r="X267" s="266"/>
      <c r="Y267" s="8"/>
      <c r="Z267" s="41"/>
      <c r="AA267" s="114"/>
    </row>
    <row r="268" spans="1:27" ht="15" customHeight="1">
      <c r="A268" s="28"/>
      <c r="E268" s="37"/>
      <c r="P268" s="78"/>
      <c r="R268" s="62"/>
      <c r="S268" s="185"/>
      <c r="T268" s="263"/>
      <c r="U268" s="237"/>
      <c r="V268" s="232"/>
      <c r="W268" s="264"/>
      <c r="X268" s="266"/>
      <c r="Y268" s="8"/>
      <c r="Z268" s="41"/>
      <c r="AA268" s="114"/>
    </row>
    <row r="269" spans="1:27" ht="15" customHeight="1">
      <c r="A269" s="28"/>
      <c r="E269" s="37"/>
      <c r="P269" s="78"/>
      <c r="R269" s="62"/>
      <c r="S269" s="185"/>
      <c r="T269" s="263"/>
      <c r="U269" s="237"/>
      <c r="V269" s="232"/>
      <c r="W269" s="264"/>
      <c r="X269" s="266"/>
      <c r="Y269" s="8"/>
      <c r="Z269" s="41"/>
      <c r="AA269" s="114"/>
    </row>
    <row r="270" spans="1:27" ht="15" customHeight="1">
      <c r="A270" s="28"/>
      <c r="E270" s="37"/>
      <c r="P270" s="78"/>
      <c r="R270" s="62"/>
      <c r="S270" s="185"/>
      <c r="T270" s="263"/>
      <c r="U270" s="237"/>
      <c r="V270" s="232"/>
      <c r="W270" s="264"/>
      <c r="X270" s="266"/>
      <c r="Y270" s="8"/>
      <c r="Z270" s="41"/>
      <c r="AA270" s="114"/>
    </row>
    <row r="271" spans="1:27" ht="15" customHeight="1">
      <c r="A271" s="28"/>
      <c r="E271" s="37"/>
      <c r="P271" s="78"/>
      <c r="R271" s="62"/>
      <c r="S271" s="185"/>
      <c r="T271" s="263"/>
      <c r="U271" s="237"/>
      <c r="V271" s="232"/>
      <c r="W271" s="264"/>
      <c r="X271" s="266"/>
      <c r="Y271" s="8"/>
      <c r="Z271" s="41"/>
      <c r="AA271" s="114"/>
    </row>
    <row r="272" spans="1:27" ht="15" customHeight="1">
      <c r="A272" s="28"/>
      <c r="E272" s="37"/>
      <c r="P272" s="78"/>
      <c r="R272" s="62"/>
      <c r="S272" s="185"/>
      <c r="T272" s="263"/>
      <c r="U272" s="237"/>
      <c r="V272" s="232"/>
      <c r="W272" s="264"/>
      <c r="X272" s="266"/>
      <c r="Y272" s="8"/>
      <c r="Z272" s="41"/>
      <c r="AA272" s="114"/>
    </row>
    <row r="273" spans="1:51" ht="15" customHeight="1">
      <c r="A273" s="28"/>
      <c r="E273" s="37"/>
      <c r="P273" s="78"/>
      <c r="R273" s="62"/>
      <c r="S273" s="185"/>
      <c r="T273" s="263"/>
      <c r="U273" s="237"/>
      <c r="V273" s="232"/>
      <c r="W273" s="264"/>
      <c r="X273" s="266"/>
      <c r="Y273" s="8"/>
      <c r="Z273" s="41"/>
      <c r="AA273" s="114"/>
    </row>
    <row r="274" spans="1:51" ht="15" customHeight="1">
      <c r="A274" s="28"/>
      <c r="E274" s="37"/>
      <c r="P274" s="78"/>
      <c r="R274" s="62"/>
      <c r="S274" s="185"/>
      <c r="T274" s="263"/>
      <c r="U274" s="237"/>
      <c r="V274" s="232"/>
      <c r="W274" s="264"/>
      <c r="X274" s="266"/>
      <c r="Y274" s="8"/>
      <c r="Z274" s="41"/>
      <c r="AA274" s="114"/>
    </row>
    <row r="275" spans="1:51" ht="15" customHeight="1">
      <c r="A275" s="28"/>
      <c r="E275" s="37"/>
      <c r="P275" s="78"/>
      <c r="R275" s="62"/>
      <c r="S275" s="185"/>
      <c r="T275" s="263"/>
      <c r="U275" s="237"/>
      <c r="V275" s="232"/>
      <c r="W275" s="264"/>
      <c r="X275" s="266"/>
      <c r="Y275" s="8"/>
      <c r="Z275" s="41"/>
      <c r="AA275" s="114"/>
    </row>
    <row r="276" spans="1:51" ht="15" customHeight="1">
      <c r="A276" s="28"/>
      <c r="E276" s="37"/>
      <c r="P276" s="78"/>
      <c r="R276" s="62"/>
      <c r="S276" s="185"/>
      <c r="T276" s="263"/>
      <c r="U276" s="237"/>
      <c r="V276" s="232"/>
      <c r="W276" s="264"/>
      <c r="X276" s="266"/>
      <c r="Y276" s="8"/>
      <c r="Z276" s="41"/>
      <c r="AA276" s="114"/>
    </row>
    <row r="277" spans="1:51" ht="15" customHeight="1">
      <c r="A277" s="28"/>
      <c r="E277" s="37"/>
      <c r="P277" s="78"/>
      <c r="R277" s="62"/>
      <c r="S277" s="185"/>
      <c r="T277" s="263"/>
      <c r="U277" s="237"/>
      <c r="V277" s="232"/>
      <c r="W277" s="264"/>
      <c r="X277" s="266"/>
      <c r="Y277" s="8"/>
      <c r="Z277" s="41"/>
      <c r="AA277" s="114"/>
    </row>
    <row r="278" spans="1:51" ht="15" customHeight="1">
      <c r="A278" s="28"/>
      <c r="E278" s="37"/>
      <c r="P278" s="78"/>
      <c r="R278" s="62"/>
      <c r="S278" s="185"/>
      <c r="T278" s="263"/>
      <c r="U278" s="237"/>
      <c r="V278" s="232"/>
      <c r="W278" s="264"/>
      <c r="X278" s="266"/>
      <c r="Y278" s="8"/>
      <c r="Z278" s="41"/>
      <c r="AA278" s="114"/>
    </row>
    <row r="279" spans="1:51" ht="15" customHeight="1">
      <c r="A279" s="28"/>
      <c r="E279" s="37"/>
      <c r="P279" s="78"/>
      <c r="R279" s="62"/>
      <c r="S279" s="185"/>
      <c r="T279" s="263"/>
      <c r="U279" s="237"/>
      <c r="V279" s="232"/>
      <c r="W279" s="264"/>
      <c r="X279" s="266"/>
      <c r="Y279" s="8"/>
      <c r="Z279" s="41"/>
      <c r="AA279" s="114"/>
    </row>
    <row r="280" spans="1:51" ht="15" customHeight="1">
      <c r="A280" s="28"/>
      <c r="E280" s="37"/>
      <c r="P280" s="78"/>
      <c r="R280" s="62"/>
      <c r="S280" s="185"/>
      <c r="T280" s="263"/>
      <c r="U280" s="237"/>
      <c r="V280" s="232"/>
      <c r="W280" s="264"/>
      <c r="X280" s="266"/>
      <c r="Y280" s="8"/>
      <c r="Z280" s="41"/>
      <c r="AA280" s="114"/>
    </row>
    <row r="281" spans="1:51" ht="15" customHeight="1">
      <c r="A281" s="28"/>
      <c r="E281" s="37"/>
      <c r="P281" s="78"/>
      <c r="R281" s="62"/>
      <c r="S281" s="185"/>
      <c r="T281" s="263"/>
      <c r="U281" s="237"/>
      <c r="V281" s="232"/>
      <c r="W281" s="264"/>
      <c r="X281" s="266"/>
      <c r="Y281" s="8"/>
      <c r="Z281" s="41"/>
      <c r="AA281" s="114"/>
    </row>
    <row r="282" spans="1:51" ht="15" customHeight="1">
      <c r="A282" s="28"/>
      <c r="E282" s="37"/>
      <c r="I282" s="81" t="s">
        <v>103</v>
      </c>
      <c r="J282" s="81"/>
      <c r="K282" s="81"/>
      <c r="L282" s="81"/>
      <c r="M282" s="81"/>
      <c r="N282" s="81"/>
      <c r="O282" s="81"/>
      <c r="P282" s="101">
        <f t="shared" ref="P282:Q284" si="15">P283</f>
        <v>144400000</v>
      </c>
      <c r="Q282" s="101">
        <f t="shared" si="15"/>
        <v>144280000</v>
      </c>
      <c r="R282" s="82">
        <f>P282-Q282</f>
        <v>120000</v>
      </c>
      <c r="S282" s="186"/>
      <c r="T282" s="64"/>
      <c r="U282" s="40"/>
      <c r="V282" s="40"/>
      <c r="W282" s="40"/>
      <c r="Y282" s="8"/>
      <c r="Z282" s="41"/>
      <c r="AA282" s="114"/>
    </row>
    <row r="283" spans="1:51" s="91" customFormat="1" ht="15" customHeight="1">
      <c r="A283" s="28"/>
      <c r="B283" s="1"/>
      <c r="C283" s="305" t="s">
        <v>67</v>
      </c>
      <c r="D283" s="305"/>
      <c r="E283" s="306"/>
      <c r="F283" s="1"/>
      <c r="G283" s="1"/>
      <c r="H283" s="1"/>
      <c r="I283" s="1"/>
      <c r="J283" s="313" t="s">
        <v>68</v>
      </c>
      <c r="K283" s="313"/>
      <c r="L283" s="313"/>
      <c r="M283" s="313"/>
      <c r="N283" s="313"/>
      <c r="O283" s="313"/>
      <c r="P283" s="83">
        <f t="shared" si="15"/>
        <v>144400000</v>
      </c>
      <c r="Q283" s="83">
        <f t="shared" si="15"/>
        <v>144280000</v>
      </c>
      <c r="R283" s="83">
        <f>P283-Q283</f>
        <v>120000</v>
      </c>
      <c r="S283" s="185"/>
      <c r="T283" s="64"/>
      <c r="U283" s="40"/>
      <c r="V283" s="40"/>
      <c r="W283" s="40"/>
      <c r="X283" s="65"/>
      <c r="Y283" s="65"/>
      <c r="Z283" s="4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/>
      <c r="AW283"/>
      <c r="AX283"/>
      <c r="AY283"/>
    </row>
    <row r="284" spans="1:51" s="91" customFormat="1" ht="15" customHeight="1">
      <c r="A284" s="28"/>
      <c r="B284" s="1"/>
      <c r="C284" s="305" t="s">
        <v>77</v>
      </c>
      <c r="D284" s="305"/>
      <c r="E284" s="306"/>
      <c r="F284" s="1"/>
      <c r="G284" s="1"/>
      <c r="H284" s="1"/>
      <c r="I284" s="1"/>
      <c r="J284" s="1"/>
      <c r="K284" s="307" t="s">
        <v>78</v>
      </c>
      <c r="L284" s="307"/>
      <c r="M284" s="307"/>
      <c r="N284" s="307"/>
      <c r="O284" s="307"/>
      <c r="P284" s="62">
        <f t="shared" si="15"/>
        <v>144400000</v>
      </c>
      <c r="Q284" s="62">
        <f t="shared" si="15"/>
        <v>144280000</v>
      </c>
      <c r="R284" s="62">
        <f>P284-Q284</f>
        <v>120000</v>
      </c>
      <c r="S284" s="185"/>
      <c r="T284" s="64"/>
      <c r="U284" s="40"/>
      <c r="V284" s="40"/>
      <c r="W284" s="40"/>
      <c r="X284" s="65"/>
      <c r="Y284" s="65"/>
      <c r="Z284" s="4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/>
      <c r="AW284"/>
      <c r="AX284"/>
      <c r="AY284"/>
    </row>
    <row r="285" spans="1:51" s="91" customFormat="1" ht="15" customHeight="1">
      <c r="A285" s="28"/>
      <c r="B285" s="1"/>
      <c r="C285" s="305" t="s">
        <v>79</v>
      </c>
      <c r="D285" s="305"/>
      <c r="E285" s="306"/>
      <c r="F285" s="1"/>
      <c r="G285" s="1"/>
      <c r="H285" s="1"/>
      <c r="I285" s="1"/>
      <c r="J285" s="1"/>
      <c r="K285" s="1"/>
      <c r="L285" s="307" t="s">
        <v>80</v>
      </c>
      <c r="M285" s="307"/>
      <c r="N285" s="307"/>
      <c r="O285" s="307"/>
      <c r="P285" s="83">
        <f>P286+P295+P302+P307</f>
        <v>144400000</v>
      </c>
      <c r="Q285" s="83">
        <f>Q286+Q295+Q302+Q307</f>
        <v>144280000</v>
      </c>
      <c r="R285" s="83">
        <f>P285-Q285</f>
        <v>120000</v>
      </c>
      <c r="S285" s="185"/>
      <c r="T285" s="115"/>
      <c r="U285" s="40"/>
      <c r="V285" s="40"/>
      <c r="W285" s="40"/>
      <c r="X285" s="65"/>
      <c r="Y285" s="65"/>
      <c r="Z285" s="4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/>
      <c r="AW285"/>
      <c r="AX285"/>
      <c r="AY285"/>
    </row>
    <row r="286" spans="1:51" s="91" customFormat="1" ht="21.75" customHeight="1">
      <c r="A286" s="28"/>
      <c r="B286" s="1"/>
      <c r="C286" s="303" t="s">
        <v>360</v>
      </c>
      <c r="D286" s="303"/>
      <c r="E286" s="303"/>
      <c r="F286" s="1"/>
      <c r="G286" s="1"/>
      <c r="H286" s="1"/>
      <c r="I286" s="1"/>
      <c r="J286" s="1"/>
      <c r="K286" s="1"/>
      <c r="L286" s="1"/>
      <c r="M286" s="307" t="s">
        <v>350</v>
      </c>
      <c r="N286" s="307"/>
      <c r="O286" s="307"/>
      <c r="P286" s="201">
        <v>8000000</v>
      </c>
      <c r="Q286" s="202">
        <f>+'[6]Bulan Desember'!$O$10</f>
        <v>8000000</v>
      </c>
      <c r="R286" s="256">
        <f>P286-Q286</f>
        <v>0</v>
      </c>
      <c r="S286" s="256">
        <f>Q286/P286*100</f>
        <v>100</v>
      </c>
      <c r="T286" s="234" t="s">
        <v>351</v>
      </c>
      <c r="U286" s="260">
        <v>100</v>
      </c>
      <c r="V286" s="225" t="s">
        <v>34</v>
      </c>
      <c r="W286" s="270">
        <v>20000</v>
      </c>
      <c r="X286" s="239">
        <f t="shared" ref="X286:X291" si="16">+U286*W286</f>
        <v>2000000</v>
      </c>
      <c r="Y286" s="65"/>
      <c r="Z286" s="112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/>
      <c r="AW286"/>
      <c r="AX286"/>
      <c r="AY286"/>
    </row>
    <row r="287" spans="1:51" s="91" customFormat="1" ht="15" customHeight="1">
      <c r="A287" s="28"/>
      <c r="B287" s="1"/>
      <c r="C287" s="10"/>
      <c r="D287" s="10"/>
      <c r="E287" s="57"/>
      <c r="F287" s="1"/>
      <c r="G287" s="1"/>
      <c r="H287" s="1"/>
      <c r="I287" s="1"/>
      <c r="J287" s="1"/>
      <c r="K287" s="1"/>
      <c r="L287" s="1"/>
      <c r="M287" s="59"/>
      <c r="N287" s="59"/>
      <c r="O287" s="59"/>
      <c r="P287" s="201"/>
      <c r="Q287" s="202"/>
      <c r="R287" s="202"/>
      <c r="S287" s="202"/>
      <c r="T287" s="261" t="s">
        <v>352</v>
      </c>
      <c r="U287" s="260">
        <v>60</v>
      </c>
      <c r="V287" s="225" t="s">
        <v>34</v>
      </c>
      <c r="W287" s="270">
        <v>25000</v>
      </c>
      <c r="X287" s="239">
        <f t="shared" si="16"/>
        <v>1500000</v>
      </c>
      <c r="Y287" s="65"/>
      <c r="Z287" s="112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/>
      <c r="AW287"/>
      <c r="AX287"/>
      <c r="AY287"/>
    </row>
    <row r="288" spans="1:51" s="91" customFormat="1" ht="15" customHeight="1">
      <c r="A288" s="28"/>
      <c r="B288" s="1"/>
      <c r="C288" s="10"/>
      <c r="D288" s="10"/>
      <c r="E288" s="57"/>
      <c r="F288" s="1"/>
      <c r="G288" s="1"/>
      <c r="H288" s="1"/>
      <c r="I288" s="1"/>
      <c r="J288" s="1"/>
      <c r="K288" s="1"/>
      <c r="L288" s="1"/>
      <c r="M288" s="59"/>
      <c r="N288" s="59"/>
      <c r="O288" s="59"/>
      <c r="P288" s="201"/>
      <c r="Q288" s="202"/>
      <c r="R288" s="202"/>
      <c r="S288" s="202"/>
      <c r="T288" s="234" t="s">
        <v>104</v>
      </c>
      <c r="U288" s="260">
        <v>160</v>
      </c>
      <c r="V288" s="225" t="s">
        <v>34</v>
      </c>
      <c r="W288" s="270">
        <v>17000</v>
      </c>
      <c r="X288" s="239">
        <f t="shared" si="16"/>
        <v>2720000</v>
      </c>
      <c r="Y288" s="65"/>
      <c r="Z288" s="112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/>
      <c r="AW288"/>
      <c r="AX288"/>
      <c r="AY288"/>
    </row>
    <row r="289" spans="1:51" s="91" customFormat="1" ht="15" customHeight="1">
      <c r="A289" s="28"/>
      <c r="B289" s="1"/>
      <c r="C289" s="10"/>
      <c r="D289" s="10"/>
      <c r="E289" s="57"/>
      <c r="F289" s="1"/>
      <c r="G289" s="1"/>
      <c r="H289" s="1"/>
      <c r="I289" s="1"/>
      <c r="J289" s="1"/>
      <c r="K289" s="1"/>
      <c r="L289" s="1"/>
      <c r="M289" s="59"/>
      <c r="N289" s="59"/>
      <c r="O289" s="59"/>
      <c r="P289" s="201"/>
      <c r="Q289" s="202"/>
      <c r="R289" s="202"/>
      <c r="S289" s="202"/>
      <c r="T289" s="234" t="s">
        <v>353</v>
      </c>
      <c r="U289" s="260">
        <v>20</v>
      </c>
      <c r="V289" s="225" t="s">
        <v>34</v>
      </c>
      <c r="W289" s="270">
        <v>29000</v>
      </c>
      <c r="X289" s="239">
        <f t="shared" si="16"/>
        <v>580000</v>
      </c>
      <c r="Y289" s="65"/>
      <c r="Z289" s="112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/>
      <c r="AW289"/>
      <c r="AX289"/>
      <c r="AY289"/>
    </row>
    <row r="290" spans="1:51" s="91" customFormat="1" ht="15" customHeight="1">
      <c r="A290" s="28"/>
      <c r="B290" s="1"/>
      <c r="C290" s="10"/>
      <c r="D290" s="10"/>
      <c r="E290" s="57"/>
      <c r="F290" s="1"/>
      <c r="G290" s="1"/>
      <c r="H290" s="1"/>
      <c r="I290" s="1"/>
      <c r="J290" s="1"/>
      <c r="K290" s="1"/>
      <c r="L290" s="1"/>
      <c r="M290" s="59"/>
      <c r="N290" s="59"/>
      <c r="O290" s="59"/>
      <c r="P290" s="201"/>
      <c r="Q290" s="202"/>
      <c r="R290" s="202"/>
      <c r="S290" s="202"/>
      <c r="T290" s="234" t="s">
        <v>354</v>
      </c>
      <c r="U290" s="260">
        <v>57</v>
      </c>
      <c r="V290" s="225" t="s">
        <v>34</v>
      </c>
      <c r="W290" s="270">
        <v>10000</v>
      </c>
      <c r="X290" s="239">
        <f t="shared" si="16"/>
        <v>570000</v>
      </c>
      <c r="Y290" s="65"/>
      <c r="Z290" s="112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/>
      <c r="AW290"/>
      <c r="AX290"/>
      <c r="AY290"/>
    </row>
    <row r="291" spans="1:51" s="91" customFormat="1" ht="15" customHeight="1" thickBot="1">
      <c r="A291" s="28"/>
      <c r="B291" s="1"/>
      <c r="C291" s="10"/>
      <c r="D291" s="10"/>
      <c r="E291" s="57"/>
      <c r="F291" s="1"/>
      <c r="G291" s="1"/>
      <c r="H291" s="1"/>
      <c r="I291" s="1"/>
      <c r="J291" s="1"/>
      <c r="K291" s="1"/>
      <c r="L291" s="1"/>
      <c r="M291" s="59"/>
      <c r="N291" s="59"/>
      <c r="O291" s="59"/>
      <c r="P291" s="201"/>
      <c r="Q291" s="202"/>
      <c r="R291" s="202"/>
      <c r="S291" s="202"/>
      <c r="T291" s="234" t="s">
        <v>355</v>
      </c>
      <c r="U291" s="260">
        <v>90</v>
      </c>
      <c r="V291" s="225" t="s">
        <v>34</v>
      </c>
      <c r="W291" s="270">
        <v>7000</v>
      </c>
      <c r="X291" s="240">
        <f t="shared" si="16"/>
        <v>630000</v>
      </c>
      <c r="Y291" s="65"/>
      <c r="Z291" s="112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/>
      <c r="AW291"/>
      <c r="AX291"/>
      <c r="AY291"/>
    </row>
    <row r="292" spans="1:51" s="91" customFormat="1" ht="15" customHeight="1">
      <c r="A292" s="28"/>
      <c r="B292" s="1"/>
      <c r="C292" s="10"/>
      <c r="D292" s="10"/>
      <c r="E292" s="57"/>
      <c r="F292" s="1"/>
      <c r="G292" s="1"/>
      <c r="H292" s="1"/>
      <c r="I292" s="1"/>
      <c r="J292" s="1"/>
      <c r="K292" s="1"/>
      <c r="L292" s="1"/>
      <c r="M292" s="59"/>
      <c r="N292" s="59"/>
      <c r="O292" s="59"/>
      <c r="P292" s="201"/>
      <c r="Q292" s="202"/>
      <c r="R292" s="202"/>
      <c r="S292" s="202"/>
      <c r="T292" s="204"/>
      <c r="U292" s="225"/>
      <c r="V292" s="225"/>
      <c r="W292" s="226"/>
      <c r="X292" s="239">
        <f>SUM(X286:X291)</f>
        <v>8000000</v>
      </c>
      <c r="Y292" s="65"/>
      <c r="Z292" s="112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/>
      <c r="AW292"/>
      <c r="AX292"/>
      <c r="AY292"/>
    </row>
    <row r="293" spans="1:51" s="91" customFormat="1" ht="15" customHeight="1">
      <c r="A293" s="28"/>
      <c r="B293" s="1"/>
      <c r="C293" s="10"/>
      <c r="D293" s="10"/>
      <c r="E293" s="57"/>
      <c r="F293" s="1"/>
      <c r="G293" s="1"/>
      <c r="H293" s="1"/>
      <c r="I293" s="1"/>
      <c r="J293" s="1"/>
      <c r="K293" s="1"/>
      <c r="L293" s="1"/>
      <c r="M293" s="59"/>
      <c r="N293" s="59"/>
      <c r="O293" s="59"/>
      <c r="P293" s="62"/>
      <c r="Q293" s="61"/>
      <c r="R293" s="62"/>
      <c r="S293" s="185"/>
      <c r="T293" s="98"/>
      <c r="U293" s="40"/>
      <c r="V293" s="40"/>
      <c r="W293" s="40"/>
      <c r="X293" s="116"/>
      <c r="Y293" s="298"/>
      <c r="Z293" s="117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/>
      <c r="AW293"/>
      <c r="AX293"/>
      <c r="AY293"/>
    </row>
    <row r="294" spans="1:51" s="91" customFormat="1" ht="15" customHeight="1">
      <c r="A294" s="28"/>
      <c r="B294" s="1"/>
      <c r="C294" s="10"/>
      <c r="D294" s="10"/>
      <c r="E294" s="57"/>
      <c r="F294" s="1"/>
      <c r="G294" s="1"/>
      <c r="H294" s="1"/>
      <c r="I294" s="1"/>
      <c r="J294" s="1"/>
      <c r="K294" s="1"/>
      <c r="L294" s="1"/>
      <c r="M294" s="59"/>
      <c r="N294" s="59"/>
      <c r="O294" s="59"/>
      <c r="P294" s="62"/>
      <c r="Q294" s="61"/>
      <c r="R294" s="62"/>
      <c r="S294" s="185"/>
      <c r="T294" s="64"/>
      <c r="U294" s="40"/>
      <c r="V294" s="40"/>
      <c r="W294" s="40"/>
      <c r="X294" s="118"/>
      <c r="Y294" s="185"/>
      <c r="Z294" s="41"/>
      <c r="AA294" s="1"/>
      <c r="AB294" s="1"/>
      <c r="AC294" s="1"/>
      <c r="AD294" s="1"/>
      <c r="AE294" s="1"/>
      <c r="AF294" s="1"/>
      <c r="AG294" s="1"/>
      <c r="AH294" s="1"/>
      <c r="AI294" s="8"/>
      <c r="AJ294" s="40"/>
      <c r="AK294" s="40"/>
      <c r="AL294" s="8"/>
      <c r="AM294" s="1"/>
      <c r="AN294" s="1"/>
      <c r="AO294" s="1"/>
      <c r="AP294" s="1"/>
      <c r="AQ294" s="1"/>
      <c r="AR294" s="1"/>
      <c r="AS294" s="1"/>
      <c r="AT294" s="1"/>
      <c r="AU294" s="1"/>
      <c r="AV294"/>
      <c r="AW294"/>
      <c r="AX294"/>
      <c r="AY294"/>
    </row>
    <row r="295" spans="1:51" s="91" customFormat="1" ht="14.25" customHeight="1">
      <c r="A295" s="28"/>
      <c r="B295" s="1"/>
      <c r="C295" s="305" t="s">
        <v>105</v>
      </c>
      <c r="D295" s="305"/>
      <c r="E295" s="306"/>
      <c r="F295" s="1"/>
      <c r="G295" s="1"/>
      <c r="H295" s="1"/>
      <c r="I295" s="1"/>
      <c r="J295" s="1"/>
      <c r="K295" s="1"/>
      <c r="L295" s="1"/>
      <c r="M295" s="301" t="s">
        <v>106</v>
      </c>
      <c r="N295" s="301"/>
      <c r="O295" s="301"/>
      <c r="P295" s="201">
        <v>104700000</v>
      </c>
      <c r="Q295" s="202">
        <f>+'[6]Bulan Desember'!$O$18</f>
        <v>104670000</v>
      </c>
      <c r="R295" s="256">
        <f>P295-Q295</f>
        <v>30000</v>
      </c>
      <c r="S295" s="256">
        <f>Q295/P295*100</f>
        <v>99.971346704871053</v>
      </c>
      <c r="T295" s="234" t="s">
        <v>356</v>
      </c>
      <c r="U295" s="271">
        <v>3473</v>
      </c>
      <c r="V295" s="257" t="s">
        <v>34</v>
      </c>
      <c r="W295" s="217">
        <v>15000</v>
      </c>
      <c r="X295" s="238">
        <f>W295*U295</f>
        <v>52095000</v>
      </c>
      <c r="Y295" s="8"/>
      <c r="Z295" s="41"/>
      <c r="AA295" s="1"/>
      <c r="AB295" s="1"/>
      <c r="AC295" s="119"/>
      <c r="AD295" s="120"/>
      <c r="AE295" s="121"/>
      <c r="AF295" s="120"/>
      <c r="AG295" s="121"/>
      <c r="AH295" s="1"/>
      <c r="AI295" s="8"/>
      <c r="AJ295" s="40"/>
      <c r="AK295" s="40"/>
      <c r="AL295" s="8"/>
      <c r="AM295" s="1"/>
      <c r="AN295" s="1"/>
      <c r="AO295" s="1"/>
      <c r="AP295" s="1"/>
      <c r="AQ295" s="1"/>
      <c r="AR295" s="1"/>
      <c r="AS295" s="1"/>
      <c r="AT295" s="1"/>
      <c r="AU295" s="1"/>
      <c r="AV295"/>
      <c r="AW295"/>
      <c r="AX295"/>
      <c r="AY295"/>
    </row>
    <row r="296" spans="1:51" s="91" customFormat="1" ht="33.75" customHeight="1">
      <c r="A296" s="28"/>
      <c r="B296" s="1"/>
      <c r="C296" s="10"/>
      <c r="D296" s="10"/>
      <c r="E296" s="57"/>
      <c r="F296" s="1"/>
      <c r="G296" s="1"/>
      <c r="H296" s="1"/>
      <c r="I296" s="1"/>
      <c r="J296" s="1"/>
      <c r="K296" s="1"/>
      <c r="L296" s="1"/>
      <c r="M296" s="59"/>
      <c r="N296" s="59"/>
      <c r="O296" s="59"/>
      <c r="P296" s="62"/>
      <c r="Q296" s="61"/>
      <c r="R296" s="62"/>
      <c r="S296" s="185"/>
      <c r="T296" s="259" t="s">
        <v>357</v>
      </c>
      <c r="U296" s="271">
        <v>505</v>
      </c>
      <c r="V296" s="257" t="s">
        <v>34</v>
      </c>
      <c r="W296" s="217">
        <v>15000</v>
      </c>
      <c r="X296" s="238">
        <f>W296*U296</f>
        <v>7575000</v>
      </c>
      <c r="Y296" s="11"/>
      <c r="Z296" s="122"/>
      <c r="AA296" s="1"/>
      <c r="AB296" s="1"/>
      <c r="AC296" s="119"/>
      <c r="AD296" s="120"/>
      <c r="AE296" s="121"/>
      <c r="AF296" s="120"/>
      <c r="AG296" s="121"/>
      <c r="AH296" s="1"/>
      <c r="AI296" s="8"/>
      <c r="AJ296" s="40"/>
      <c r="AK296" s="40"/>
      <c r="AL296" s="8"/>
      <c r="AM296" s="1"/>
      <c r="AN296" s="1"/>
      <c r="AO296" s="1"/>
      <c r="AP296" s="1"/>
      <c r="AQ296" s="1"/>
      <c r="AR296" s="1"/>
      <c r="AS296" s="1"/>
      <c r="AT296" s="1"/>
      <c r="AU296" s="1"/>
      <c r="AV296"/>
      <c r="AW296"/>
      <c r="AX296"/>
      <c r="AY296"/>
    </row>
    <row r="297" spans="1:51" s="91" customFormat="1" ht="21.75" customHeight="1">
      <c r="A297" s="28"/>
      <c r="B297" s="1"/>
      <c r="C297" s="10"/>
      <c r="D297" s="10"/>
      <c r="E297" s="57"/>
      <c r="F297" s="1"/>
      <c r="G297" s="1"/>
      <c r="H297" s="1"/>
      <c r="I297" s="1"/>
      <c r="J297" s="1"/>
      <c r="K297" s="1"/>
      <c r="L297" s="1"/>
      <c r="M297" s="59"/>
      <c r="N297" s="59"/>
      <c r="O297" s="59"/>
      <c r="P297" s="62"/>
      <c r="Q297" s="61"/>
      <c r="R297" s="62"/>
      <c r="S297" s="185"/>
      <c r="T297" s="234" t="s">
        <v>358</v>
      </c>
      <c r="U297" s="271">
        <v>1370</v>
      </c>
      <c r="V297" s="257" t="s">
        <v>34</v>
      </c>
      <c r="W297" s="217">
        <v>25000</v>
      </c>
      <c r="X297" s="238">
        <f>W297*U297</f>
        <v>34250000</v>
      </c>
      <c r="Y297" s="11"/>
      <c r="Z297" s="122"/>
      <c r="AA297" s="1"/>
      <c r="AB297" s="1"/>
      <c r="AC297" s="119"/>
      <c r="AD297" s="120"/>
      <c r="AE297" s="121"/>
      <c r="AF297" s="120"/>
      <c r="AG297" s="121"/>
      <c r="AH297" s="1"/>
      <c r="AI297" s="8"/>
      <c r="AJ297" s="40"/>
      <c r="AK297" s="40"/>
      <c r="AL297" s="8"/>
      <c r="AM297" s="1"/>
      <c r="AN297" s="1"/>
      <c r="AO297" s="1"/>
      <c r="AP297" s="1"/>
      <c r="AQ297" s="1"/>
      <c r="AR297" s="1"/>
      <c r="AS297" s="1"/>
      <c r="AT297" s="1"/>
      <c r="AU297" s="1"/>
      <c r="AV297"/>
      <c r="AW297"/>
      <c r="AX297"/>
      <c r="AY297"/>
    </row>
    <row r="298" spans="1:51" s="91" customFormat="1" ht="49.5" customHeight="1" thickBot="1">
      <c r="A298" s="28"/>
      <c r="B298" s="1"/>
      <c r="C298" s="10"/>
      <c r="D298" s="10"/>
      <c r="E298" s="57"/>
      <c r="F298" s="1"/>
      <c r="G298" s="1"/>
      <c r="H298" s="1"/>
      <c r="I298" s="1"/>
      <c r="J298" s="1"/>
      <c r="K298" s="1"/>
      <c r="L298" s="1"/>
      <c r="M298" s="59"/>
      <c r="N298" s="59"/>
      <c r="O298" s="59"/>
      <c r="P298" s="62"/>
      <c r="Q298" s="61"/>
      <c r="R298" s="62"/>
      <c r="S298" s="185"/>
      <c r="T298" s="259" t="s">
        <v>359</v>
      </c>
      <c r="U298" s="271">
        <v>430</v>
      </c>
      <c r="V298" s="257" t="s">
        <v>34</v>
      </c>
      <c r="W298" s="217">
        <v>25000</v>
      </c>
      <c r="X298" s="262">
        <f>W298*U298</f>
        <v>10750000</v>
      </c>
      <c r="Y298" s="11"/>
      <c r="Z298" s="122"/>
      <c r="AA298" s="1"/>
      <c r="AB298" s="1"/>
      <c r="AC298" s="119"/>
      <c r="AD298" s="120"/>
      <c r="AE298" s="121"/>
      <c r="AF298" s="120"/>
      <c r="AG298" s="121"/>
      <c r="AH298" s="1"/>
      <c r="AI298" s="8"/>
      <c r="AJ298" s="40"/>
      <c r="AK298" s="40"/>
      <c r="AL298" s="8"/>
      <c r="AM298" s="1"/>
      <c r="AN298" s="1"/>
      <c r="AO298" s="1"/>
      <c r="AP298" s="1"/>
      <c r="AQ298" s="1"/>
      <c r="AR298" s="1"/>
      <c r="AS298" s="1"/>
      <c r="AT298" s="1"/>
      <c r="AU298" s="1"/>
      <c r="AV298"/>
      <c r="AW298"/>
      <c r="AX298"/>
      <c r="AY298"/>
    </row>
    <row r="299" spans="1:51" s="91" customFormat="1" ht="30" customHeight="1">
      <c r="A299" s="28"/>
      <c r="B299" s="1"/>
      <c r="C299" s="10"/>
      <c r="D299" s="10"/>
      <c r="E299" s="57"/>
      <c r="F299" s="1"/>
      <c r="G299" s="1"/>
      <c r="H299" s="1"/>
      <c r="I299" s="1"/>
      <c r="J299" s="1"/>
      <c r="K299" s="1"/>
      <c r="L299" s="1"/>
      <c r="M299" s="59"/>
      <c r="N299" s="59"/>
      <c r="O299" s="59"/>
      <c r="P299" s="62"/>
      <c r="Q299" s="61"/>
      <c r="R299" s="62"/>
      <c r="S299" s="185"/>
      <c r="T299" s="209"/>
      <c r="U299" s="237"/>
      <c r="V299" s="232"/>
      <c r="W299" s="221"/>
      <c r="X299" s="239">
        <f>SUM(X295:X298)</f>
        <v>104670000</v>
      </c>
      <c r="Y299" s="11"/>
      <c r="Z299" s="122"/>
      <c r="AA299" s="1"/>
      <c r="AB299" s="1"/>
      <c r="AC299" s="119"/>
      <c r="AD299" s="120"/>
      <c r="AE299" s="121"/>
      <c r="AF299" s="120"/>
      <c r="AG299" s="121"/>
      <c r="AH299" s="1"/>
      <c r="AI299" s="8"/>
      <c r="AJ299" s="40"/>
      <c r="AK299" s="40"/>
      <c r="AL299" s="8"/>
      <c r="AM299" s="1"/>
      <c r="AN299" s="1"/>
      <c r="AO299" s="1"/>
      <c r="AP299" s="1"/>
      <c r="AQ299" s="1"/>
      <c r="AR299" s="1"/>
      <c r="AS299" s="1"/>
      <c r="AT299" s="1"/>
      <c r="AU299" s="1"/>
      <c r="AV299"/>
      <c r="AW299"/>
      <c r="AX299"/>
      <c r="AY299"/>
    </row>
    <row r="300" spans="1:51" s="91" customFormat="1" ht="15" customHeight="1">
      <c r="A300" s="28"/>
      <c r="B300" s="1"/>
      <c r="C300" s="10"/>
      <c r="D300" s="10"/>
      <c r="E300" s="57"/>
      <c r="F300" s="1"/>
      <c r="G300" s="1"/>
      <c r="H300" s="1"/>
      <c r="I300" s="1"/>
      <c r="J300" s="1"/>
      <c r="K300" s="1"/>
      <c r="L300" s="1"/>
      <c r="M300" s="59"/>
      <c r="N300" s="59"/>
      <c r="O300" s="59"/>
      <c r="P300" s="62"/>
      <c r="Q300" s="61"/>
      <c r="R300" s="62"/>
      <c r="S300" s="185"/>
      <c r="T300" s="64"/>
      <c r="U300" s="40"/>
      <c r="V300" s="40"/>
      <c r="W300" s="40"/>
      <c r="X300" s="8"/>
      <c r="Y300" s="64"/>
      <c r="Z300" s="108"/>
      <c r="AA300" s="1"/>
      <c r="AB300" s="1"/>
      <c r="AC300" s="67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/>
      <c r="AW300"/>
      <c r="AX300"/>
      <c r="AY300"/>
    </row>
    <row r="301" spans="1:51" s="91" customFormat="1" ht="15" customHeight="1">
      <c r="A301" s="28"/>
      <c r="B301" s="1"/>
      <c r="C301" s="10"/>
      <c r="D301" s="10"/>
      <c r="E301" s="57"/>
      <c r="F301" s="1"/>
      <c r="G301" s="1"/>
      <c r="H301" s="1"/>
      <c r="I301" s="1"/>
      <c r="J301" s="1"/>
      <c r="K301" s="1"/>
      <c r="L301" s="1"/>
      <c r="M301" s="59"/>
      <c r="N301" s="59"/>
      <c r="O301" s="59"/>
      <c r="P301" s="62"/>
      <c r="Q301" s="61"/>
      <c r="R301" s="62"/>
      <c r="S301" s="185"/>
      <c r="T301" s="64"/>
      <c r="U301" s="40"/>
      <c r="V301" s="40"/>
      <c r="W301" s="40"/>
      <c r="X301" s="8"/>
      <c r="Y301" s="64"/>
      <c r="Z301" s="4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/>
      <c r="AW301"/>
      <c r="AX301"/>
      <c r="AY301"/>
    </row>
    <row r="302" spans="1:51" s="91" customFormat="1" ht="36" customHeight="1">
      <c r="A302" s="28"/>
      <c r="B302" s="1"/>
      <c r="C302" s="305" t="s">
        <v>107</v>
      </c>
      <c r="D302" s="305"/>
      <c r="E302" s="306"/>
      <c r="F302" s="1"/>
      <c r="G302" s="1"/>
      <c r="H302" s="1"/>
      <c r="I302" s="1"/>
      <c r="J302" s="1"/>
      <c r="K302" s="1"/>
      <c r="L302" s="1"/>
      <c r="M302" s="307" t="s">
        <v>108</v>
      </c>
      <c r="N302" s="307"/>
      <c r="O302" s="307"/>
      <c r="P302" s="201">
        <v>11700000</v>
      </c>
      <c r="Q302" s="202">
        <f>+'[6]Bulan Desember'!$O$26</f>
        <v>11700000</v>
      </c>
      <c r="R302" s="256">
        <f>P302-Q302</f>
        <v>0</v>
      </c>
      <c r="S302" s="256">
        <f>Q302/P302*100</f>
        <v>100</v>
      </c>
      <c r="T302" s="219" t="s">
        <v>361</v>
      </c>
      <c r="U302" s="272"/>
      <c r="V302" s="232"/>
      <c r="W302" s="211"/>
      <c r="X302" s="239"/>
      <c r="Y302" s="40"/>
      <c r="Z302" s="124"/>
      <c r="AA302" s="12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/>
      <c r="AW302"/>
      <c r="AX302"/>
      <c r="AY302"/>
    </row>
    <row r="303" spans="1:51" ht="15" customHeight="1">
      <c r="A303" s="28"/>
      <c r="C303" s="10"/>
      <c r="D303" s="10"/>
      <c r="E303" s="57"/>
      <c r="M303" s="59"/>
      <c r="N303" s="59"/>
      <c r="O303" s="59"/>
      <c r="P303" s="62"/>
      <c r="Q303" s="61"/>
      <c r="R303" s="62"/>
      <c r="S303" s="185"/>
      <c r="T303" s="259" t="s">
        <v>362</v>
      </c>
      <c r="U303" s="260">
        <v>180</v>
      </c>
      <c r="V303" s="273" t="s">
        <v>34</v>
      </c>
      <c r="W303" s="221">
        <v>25000</v>
      </c>
      <c r="X303" s="274">
        <f>U303*W303</f>
        <v>4500000</v>
      </c>
      <c r="Y303" s="40"/>
      <c r="Z303" s="124"/>
      <c r="AA303" s="126"/>
    </row>
    <row r="304" spans="1:51" ht="15" customHeight="1" thickBot="1">
      <c r="A304" s="28"/>
      <c r="C304" s="10"/>
      <c r="D304" s="10"/>
      <c r="E304" s="57"/>
      <c r="M304" s="59"/>
      <c r="N304" s="59"/>
      <c r="O304" s="59"/>
      <c r="P304" s="62"/>
      <c r="Q304" s="61"/>
      <c r="R304" s="62"/>
      <c r="S304" s="185"/>
      <c r="T304" s="259" t="s">
        <v>363</v>
      </c>
      <c r="U304" s="260">
        <v>480</v>
      </c>
      <c r="V304" s="273" t="s">
        <v>34</v>
      </c>
      <c r="W304" s="221">
        <v>15000</v>
      </c>
      <c r="X304" s="275">
        <f>U304*W304</f>
        <v>7200000</v>
      </c>
      <c r="Y304" s="40"/>
      <c r="Z304" s="124"/>
      <c r="AA304" s="126"/>
    </row>
    <row r="305" spans="1:51" ht="25.5" customHeight="1">
      <c r="A305" s="28"/>
      <c r="C305" s="10"/>
      <c r="D305" s="10"/>
      <c r="E305" s="57"/>
      <c r="M305" s="59"/>
      <c r="N305" s="59"/>
      <c r="O305" s="59"/>
      <c r="P305" s="62"/>
      <c r="Q305" s="61"/>
      <c r="R305" s="62"/>
      <c r="S305" s="185"/>
      <c r="T305" s="259"/>
      <c r="U305" s="276"/>
      <c r="V305" s="232"/>
      <c r="W305" s="211"/>
      <c r="X305" s="239">
        <f>X303+X304</f>
        <v>11700000</v>
      </c>
      <c r="Y305" s="40"/>
      <c r="Z305" s="124"/>
      <c r="AA305" s="125"/>
    </row>
    <row r="306" spans="1:51" ht="15" customHeight="1">
      <c r="A306" s="28"/>
      <c r="C306" s="10"/>
      <c r="D306" s="10"/>
      <c r="E306" s="57"/>
      <c r="M306" s="59"/>
      <c r="N306" s="59"/>
      <c r="O306" s="59"/>
      <c r="P306" s="62"/>
      <c r="Q306" s="61"/>
      <c r="R306" s="62"/>
      <c r="S306" s="185"/>
      <c r="T306" s="64"/>
      <c r="U306" s="40"/>
      <c r="V306" s="40"/>
      <c r="W306" s="40"/>
      <c r="X306" s="65"/>
      <c r="Y306" s="298"/>
      <c r="Z306" s="41"/>
    </row>
    <row r="307" spans="1:51" ht="28.5" customHeight="1">
      <c r="A307" s="28"/>
      <c r="C307" s="305" t="s">
        <v>109</v>
      </c>
      <c r="D307" s="305"/>
      <c r="E307" s="306"/>
      <c r="M307" s="307" t="s">
        <v>110</v>
      </c>
      <c r="N307" s="307"/>
      <c r="O307" s="307"/>
      <c r="P307" s="210">
        <v>20000000</v>
      </c>
      <c r="Q307" s="277">
        <f>+'[6]Bulan Desember'!$O$31</f>
        <v>19910000</v>
      </c>
      <c r="R307" s="256">
        <f>P307-Q307</f>
        <v>90000</v>
      </c>
      <c r="S307" s="256">
        <f>Q307/P307*100</f>
        <v>99.550000000000011</v>
      </c>
      <c r="T307" s="259" t="s">
        <v>364</v>
      </c>
      <c r="U307" s="260">
        <v>410</v>
      </c>
      <c r="V307" s="273" t="s">
        <v>34</v>
      </c>
      <c r="W307" s="221">
        <v>25000</v>
      </c>
      <c r="X307" s="274">
        <f>U307*W307</f>
        <v>10250000</v>
      </c>
      <c r="Y307" s="10"/>
      <c r="Z307" s="124"/>
    </row>
    <row r="308" spans="1:51" ht="15" customHeight="1" thickBot="1">
      <c r="A308" s="28"/>
      <c r="C308" s="10"/>
      <c r="D308" s="10"/>
      <c r="E308" s="57"/>
      <c r="M308" s="59"/>
      <c r="N308" s="59"/>
      <c r="O308" s="59"/>
      <c r="P308" s="62"/>
      <c r="Q308" s="61"/>
      <c r="R308" s="62"/>
      <c r="S308" s="185"/>
      <c r="T308" s="259" t="s">
        <v>365</v>
      </c>
      <c r="U308" s="260">
        <v>644</v>
      </c>
      <c r="V308" s="273" t="s">
        <v>34</v>
      </c>
      <c r="W308" s="221">
        <v>15000</v>
      </c>
      <c r="X308" s="275">
        <f>W308*U308</f>
        <v>9660000</v>
      </c>
      <c r="Y308" s="10"/>
      <c r="Z308" s="124"/>
    </row>
    <row r="309" spans="1:51" ht="28.5" customHeight="1">
      <c r="A309" s="28"/>
      <c r="C309" s="10"/>
      <c r="D309" s="10"/>
      <c r="E309" s="57"/>
      <c r="M309" s="59"/>
      <c r="N309" s="59"/>
      <c r="O309" s="59"/>
      <c r="P309" s="62"/>
      <c r="Q309" s="61"/>
      <c r="R309" s="62"/>
      <c r="S309" s="185"/>
      <c r="T309" s="209"/>
      <c r="U309" s="237"/>
      <c r="V309" s="232"/>
      <c r="W309" s="211"/>
      <c r="X309" s="239">
        <f>X307+X308</f>
        <v>19910000</v>
      </c>
      <c r="Y309" s="10"/>
      <c r="Z309" s="124"/>
    </row>
    <row r="310" spans="1:51" ht="15" customHeight="1">
      <c r="A310" s="28"/>
      <c r="C310" s="10"/>
      <c r="D310" s="10"/>
      <c r="E310" s="57"/>
      <c r="M310" s="59"/>
      <c r="N310" s="59"/>
      <c r="O310" s="59"/>
      <c r="P310" s="62"/>
      <c r="Q310" s="61"/>
      <c r="R310" s="62"/>
      <c r="S310" s="185"/>
      <c r="T310" s="115"/>
      <c r="U310" s="11"/>
      <c r="V310" s="123"/>
      <c r="W310" s="40"/>
      <c r="X310" s="10"/>
      <c r="Y310" s="10"/>
      <c r="Z310" s="124"/>
    </row>
    <row r="311" spans="1:51" ht="15" customHeight="1">
      <c r="A311" s="28"/>
      <c r="E311" s="37"/>
      <c r="P311" s="78"/>
      <c r="R311" s="62"/>
      <c r="S311" s="185"/>
      <c r="T311" s="64"/>
      <c r="U311" s="40"/>
      <c r="V311" s="40"/>
      <c r="W311" s="40"/>
      <c r="Y311" s="8"/>
      <c r="Z311" s="41"/>
    </row>
    <row r="312" spans="1:51" ht="15" customHeight="1">
      <c r="A312" s="28"/>
      <c r="E312" s="37"/>
      <c r="I312" s="81" t="s">
        <v>111</v>
      </c>
      <c r="J312" s="81"/>
      <c r="K312" s="81"/>
      <c r="L312" s="81"/>
      <c r="M312" s="81"/>
      <c r="N312" s="81"/>
      <c r="O312" s="81"/>
      <c r="P312" s="101">
        <f t="shared" ref="P312:P314" si="17">P313</f>
        <v>34000000</v>
      </c>
      <c r="Q312" s="101">
        <v>34000000</v>
      </c>
      <c r="R312" s="82">
        <f t="shared" ref="R312:R317" si="18">P312-Q312</f>
        <v>0</v>
      </c>
      <c r="S312" s="186"/>
      <c r="T312" s="64"/>
      <c r="U312" s="40"/>
      <c r="V312" s="40"/>
      <c r="W312" s="40"/>
      <c r="Y312" s="8"/>
      <c r="Z312" s="41"/>
    </row>
    <row r="313" spans="1:51" s="91" customFormat="1" ht="15" customHeight="1">
      <c r="A313" s="28"/>
      <c r="B313" s="1"/>
      <c r="C313" s="305" t="s">
        <v>67</v>
      </c>
      <c r="D313" s="305"/>
      <c r="E313" s="306"/>
      <c r="F313" s="1"/>
      <c r="G313" s="1"/>
      <c r="H313" s="1"/>
      <c r="I313" s="1"/>
      <c r="J313" s="313" t="s">
        <v>68</v>
      </c>
      <c r="K313" s="313"/>
      <c r="L313" s="313"/>
      <c r="M313" s="313"/>
      <c r="N313" s="313"/>
      <c r="O313" s="313"/>
      <c r="P313" s="83">
        <f t="shared" si="17"/>
        <v>34000000</v>
      </c>
      <c r="Q313" s="83">
        <v>34000000</v>
      </c>
      <c r="R313" s="83">
        <f t="shared" si="18"/>
        <v>0</v>
      </c>
      <c r="S313" s="185"/>
      <c r="T313" s="64"/>
      <c r="U313" s="40"/>
      <c r="V313" s="40"/>
      <c r="W313" s="40"/>
      <c r="X313" s="8"/>
      <c r="Y313" s="8"/>
      <c r="Z313" s="4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/>
      <c r="AW313"/>
      <c r="AX313"/>
      <c r="AY313"/>
    </row>
    <row r="314" spans="1:51" s="91" customFormat="1" ht="15" customHeight="1">
      <c r="A314" s="28"/>
      <c r="B314" s="1"/>
      <c r="C314" s="305" t="s">
        <v>112</v>
      </c>
      <c r="D314" s="305"/>
      <c r="E314" s="306"/>
      <c r="F314" s="1"/>
      <c r="G314" s="1"/>
      <c r="H314" s="1"/>
      <c r="I314" s="1"/>
      <c r="J314" s="1"/>
      <c r="K314" s="307" t="s">
        <v>113</v>
      </c>
      <c r="L314" s="307"/>
      <c r="M314" s="307"/>
      <c r="N314" s="307"/>
      <c r="O314" s="307"/>
      <c r="P314" s="83">
        <f t="shared" si="17"/>
        <v>34000000</v>
      </c>
      <c r="Q314" s="83">
        <v>34000000</v>
      </c>
      <c r="R314" s="83">
        <f t="shared" si="18"/>
        <v>0</v>
      </c>
      <c r="S314" s="185"/>
      <c r="T314" s="64"/>
      <c r="U314" s="40"/>
      <c r="V314" s="40"/>
      <c r="W314" s="40"/>
      <c r="X314" s="8"/>
      <c r="Y314" s="8"/>
      <c r="Z314" s="4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/>
      <c r="AW314"/>
      <c r="AX314"/>
      <c r="AY314"/>
    </row>
    <row r="315" spans="1:51" s="91" customFormat="1" ht="15" customHeight="1">
      <c r="A315" s="28"/>
      <c r="B315" s="1"/>
      <c r="C315" s="305" t="s">
        <v>114</v>
      </c>
      <c r="D315" s="305"/>
      <c r="E315" s="306"/>
      <c r="F315" s="1"/>
      <c r="G315" s="1"/>
      <c r="H315" s="1"/>
      <c r="I315" s="1"/>
      <c r="J315" s="1"/>
      <c r="K315" s="1"/>
      <c r="L315" s="307" t="s">
        <v>115</v>
      </c>
      <c r="M315" s="307"/>
      <c r="N315" s="307"/>
      <c r="O315" s="307"/>
      <c r="P315" s="83">
        <f>P316+P319</f>
        <v>34000000</v>
      </c>
      <c r="Q315" s="83">
        <v>34000000</v>
      </c>
      <c r="R315" s="83">
        <f t="shared" si="18"/>
        <v>0</v>
      </c>
      <c r="S315" s="185"/>
      <c r="T315" s="64"/>
      <c r="U315" s="40"/>
      <c r="V315" s="40"/>
      <c r="W315" s="40"/>
      <c r="X315" s="8"/>
      <c r="Y315" s="8"/>
      <c r="Z315" s="4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/>
      <c r="AW315"/>
      <c r="AX315"/>
      <c r="AY315"/>
    </row>
    <row r="316" spans="1:51" s="91" customFormat="1" ht="15" customHeight="1">
      <c r="A316" s="28"/>
      <c r="B316" s="1"/>
      <c r="C316" s="305" t="s">
        <v>116</v>
      </c>
      <c r="D316" s="305"/>
      <c r="E316" s="306"/>
      <c r="F316" s="1"/>
      <c r="G316" s="1"/>
      <c r="H316" s="1"/>
      <c r="I316" s="1"/>
      <c r="J316" s="1"/>
      <c r="K316" s="1"/>
      <c r="L316" s="1"/>
      <c r="M316" s="307" t="s">
        <v>117</v>
      </c>
      <c r="N316" s="307"/>
      <c r="O316" s="307"/>
      <c r="P316" s="62">
        <f>P317</f>
        <v>14000000</v>
      </c>
      <c r="Q316" s="61">
        <f>Q317</f>
        <v>14000000</v>
      </c>
      <c r="R316" s="62">
        <f t="shared" si="18"/>
        <v>0</v>
      </c>
      <c r="S316" s="185"/>
      <c r="T316" s="64"/>
      <c r="U316" s="40"/>
      <c r="V316" s="40"/>
      <c r="W316" s="40"/>
      <c r="X316" s="65"/>
      <c r="Y316" s="11"/>
      <c r="Z316" s="66"/>
      <c r="AA316" s="6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/>
      <c r="AW316"/>
      <c r="AX316"/>
      <c r="AY316"/>
    </row>
    <row r="317" spans="1:51" ht="18" customHeight="1">
      <c r="A317" s="28"/>
      <c r="C317" s="10"/>
      <c r="D317" s="10"/>
      <c r="E317" s="57"/>
      <c r="M317" s="59"/>
      <c r="N317" s="303" t="s">
        <v>366</v>
      </c>
      <c r="O317" s="304"/>
      <c r="P317" s="201">
        <v>14000000</v>
      </c>
      <c r="Q317" s="202">
        <f>+[7]Desember!$M$15</f>
        <v>14000000</v>
      </c>
      <c r="R317" s="256">
        <f t="shared" si="18"/>
        <v>0</v>
      </c>
      <c r="S317" s="256">
        <f>Q317/P317*100</f>
        <v>100</v>
      </c>
      <c r="T317" s="259" t="s">
        <v>367</v>
      </c>
      <c r="U317" s="278">
        <v>1</v>
      </c>
      <c r="V317" s="278" t="s">
        <v>368</v>
      </c>
      <c r="W317" s="279">
        <f>+[7]Desember!$M$15</f>
        <v>14000000</v>
      </c>
      <c r="X317" s="279">
        <f>U317*W317</f>
        <v>14000000</v>
      </c>
      <c r="Y317" s="11"/>
      <c r="Z317" s="66"/>
      <c r="AA317" s="65"/>
    </row>
    <row r="318" spans="1:51" ht="24.6" customHeight="1">
      <c r="A318" s="28"/>
      <c r="C318" s="10"/>
      <c r="D318" s="10"/>
      <c r="E318" s="57"/>
      <c r="M318" s="59"/>
      <c r="N318" s="59"/>
      <c r="O318" s="59"/>
      <c r="P318" s="62"/>
      <c r="Q318" s="61"/>
      <c r="R318" s="62"/>
      <c r="S318" s="118"/>
      <c r="T318" s="115"/>
      <c r="U318" s="40"/>
      <c r="V318" s="40"/>
      <c r="W318" s="40"/>
      <c r="X318" s="65"/>
      <c r="Y318" s="65"/>
      <c r="Z318" s="66"/>
      <c r="AA318" s="65"/>
    </row>
    <row r="319" spans="1:51" ht="22.5" customHeight="1">
      <c r="A319" s="28"/>
      <c r="C319" s="303" t="s">
        <v>369</v>
      </c>
      <c r="D319" s="303"/>
      <c r="E319" s="303"/>
      <c r="M319" s="307" t="s">
        <v>370</v>
      </c>
      <c r="N319" s="307"/>
      <c r="O319" s="308"/>
      <c r="P319" s="201">
        <v>20000000</v>
      </c>
      <c r="Q319" s="202">
        <f>+Q320</f>
        <v>20000000</v>
      </c>
      <c r="R319" s="256">
        <f>P319-Q319</f>
        <v>0</v>
      </c>
      <c r="S319" s="299">
        <f>Q319/P319*100</f>
        <v>100</v>
      </c>
      <c r="T319" s="127"/>
      <c r="U319" s="40"/>
      <c r="V319" s="40"/>
      <c r="W319" s="40"/>
      <c r="X319" s="65"/>
      <c r="Y319" s="11"/>
      <c r="Z319" s="66"/>
      <c r="AA319" s="65"/>
    </row>
    <row r="320" spans="1:51" ht="15" customHeight="1">
      <c r="A320" s="28"/>
      <c r="C320" s="10"/>
      <c r="D320" s="10"/>
      <c r="E320" s="57"/>
      <c r="M320" s="59"/>
      <c r="N320" s="307" t="s">
        <v>371</v>
      </c>
      <c r="O320" s="308"/>
      <c r="P320" s="201">
        <v>20000000</v>
      </c>
      <c r="Q320" s="202">
        <f>+[7]Desember!$M$18</f>
        <v>20000000</v>
      </c>
      <c r="R320" s="256">
        <f>P320-Q320</f>
        <v>0</v>
      </c>
      <c r="S320" s="299">
        <f>Q320/P320*100</f>
        <v>100</v>
      </c>
      <c r="T320" s="300" t="s">
        <v>371</v>
      </c>
      <c r="U320" s="279">
        <v>200</v>
      </c>
      <c r="V320" s="279" t="s">
        <v>372</v>
      </c>
      <c r="W320" s="279">
        <f>+[7]Desember!$M$18</f>
        <v>20000000</v>
      </c>
      <c r="X320" s="279">
        <f>+W320</f>
        <v>20000000</v>
      </c>
      <c r="Y320" s="65"/>
      <c r="Z320" s="66"/>
      <c r="AA320" s="65"/>
    </row>
    <row r="321" spans="1:51" ht="9" customHeight="1">
      <c r="A321" s="28"/>
      <c r="C321" s="10"/>
      <c r="D321" s="10"/>
      <c r="E321" s="57"/>
      <c r="M321" s="59"/>
      <c r="N321" s="59"/>
      <c r="O321" s="59"/>
      <c r="P321" s="62"/>
      <c r="Q321" s="61"/>
      <c r="R321" s="62"/>
      <c r="S321" s="118"/>
      <c r="T321" s="127"/>
      <c r="U321" s="40"/>
      <c r="V321" s="40"/>
      <c r="W321" s="40"/>
      <c r="X321" s="65"/>
      <c r="Y321" s="65"/>
      <c r="Z321" s="66"/>
      <c r="AA321" s="65"/>
    </row>
    <row r="322" spans="1:51" ht="33" customHeight="1">
      <c r="A322" s="28"/>
      <c r="C322" s="10"/>
      <c r="D322" s="10"/>
      <c r="E322" s="57"/>
      <c r="M322" s="59"/>
      <c r="N322" s="59"/>
      <c r="O322" s="59"/>
      <c r="P322" s="62"/>
      <c r="Q322" s="61"/>
      <c r="R322" s="62"/>
      <c r="S322" s="118"/>
      <c r="T322" s="115"/>
      <c r="U322" s="40"/>
      <c r="V322" s="40"/>
      <c r="W322" s="40"/>
      <c r="X322" s="65"/>
      <c r="Y322" s="65"/>
      <c r="Z322" s="66"/>
      <c r="AA322" s="65"/>
    </row>
    <row r="323" spans="1:51" ht="15" customHeight="1">
      <c r="A323" s="28"/>
      <c r="E323" s="37"/>
      <c r="P323" s="78"/>
      <c r="R323" s="62"/>
      <c r="S323" s="185"/>
      <c r="T323" s="127"/>
      <c r="U323" s="40"/>
      <c r="V323" s="40"/>
      <c r="W323" s="40"/>
      <c r="Y323" s="8"/>
      <c r="Z323" s="66"/>
    </row>
    <row r="324" spans="1:51" ht="15" customHeight="1">
      <c r="A324" s="28"/>
      <c r="E324" s="37"/>
      <c r="H324" s="86" t="s">
        <v>118</v>
      </c>
      <c r="I324" s="86"/>
      <c r="J324" s="86"/>
      <c r="K324" s="86"/>
      <c r="L324" s="86"/>
      <c r="M324" s="86"/>
      <c r="N324" s="86"/>
      <c r="O324" s="86"/>
      <c r="P324" s="87">
        <f>P325+P335</f>
        <v>65500000</v>
      </c>
      <c r="Q324" s="87">
        <f>Q325+Q335</f>
        <v>60460971</v>
      </c>
      <c r="R324" s="88">
        <f t="shared" ref="R324:R328" si="19">P324-Q324</f>
        <v>5039029</v>
      </c>
      <c r="S324" s="187"/>
      <c r="T324" s="127"/>
      <c r="U324" s="40"/>
      <c r="V324" s="40"/>
      <c r="W324" s="40"/>
      <c r="Y324" s="8"/>
      <c r="Z324" s="66"/>
    </row>
    <row r="325" spans="1:51" ht="15" customHeight="1">
      <c r="A325" s="28"/>
      <c r="E325" s="37"/>
      <c r="I325" s="81" t="s">
        <v>119</v>
      </c>
      <c r="J325" s="81"/>
      <c r="K325" s="81"/>
      <c r="L325" s="81"/>
      <c r="M325" s="81"/>
      <c r="N325" s="81"/>
      <c r="O325" s="81"/>
      <c r="P325" s="89">
        <f>P326</f>
        <v>1500000</v>
      </c>
      <c r="Q325" s="89">
        <f>Q326</f>
        <v>1450000</v>
      </c>
      <c r="R325" s="90">
        <f t="shared" si="19"/>
        <v>50000</v>
      </c>
      <c r="S325" s="186"/>
      <c r="T325" s="64"/>
      <c r="U325" s="40"/>
      <c r="V325" s="40"/>
      <c r="W325" s="40"/>
      <c r="Y325" s="8"/>
      <c r="Z325" s="41"/>
    </row>
    <row r="326" spans="1:51" s="91" customFormat="1" ht="15" customHeight="1">
      <c r="A326" s="28"/>
      <c r="B326" s="1"/>
      <c r="C326" s="305" t="s">
        <v>67</v>
      </c>
      <c r="D326" s="305"/>
      <c r="E326" s="306"/>
      <c r="F326" s="1"/>
      <c r="G326" s="1"/>
      <c r="H326" s="1"/>
      <c r="I326" s="1"/>
      <c r="J326" s="313" t="s">
        <v>68</v>
      </c>
      <c r="K326" s="313"/>
      <c r="L326" s="313"/>
      <c r="M326" s="313"/>
      <c r="N326" s="313"/>
      <c r="O326" s="313"/>
      <c r="P326" s="83">
        <f>P327+P331</f>
        <v>1500000</v>
      </c>
      <c r="Q326" s="83">
        <f>Q327+Q331</f>
        <v>1450000</v>
      </c>
      <c r="R326" s="83">
        <f t="shared" si="19"/>
        <v>50000</v>
      </c>
      <c r="S326" s="185"/>
      <c r="T326" s="64"/>
      <c r="U326" s="40"/>
      <c r="V326" s="40"/>
      <c r="W326" s="40"/>
      <c r="X326" s="8"/>
      <c r="Y326" s="8"/>
      <c r="Z326" s="4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/>
      <c r="AW326"/>
      <c r="AX326"/>
      <c r="AY326"/>
    </row>
    <row r="327" spans="1:51" s="91" customFormat="1" ht="15" customHeight="1">
      <c r="A327" s="28"/>
      <c r="B327" s="1"/>
      <c r="C327" s="305" t="s">
        <v>77</v>
      </c>
      <c r="D327" s="305"/>
      <c r="E327" s="306"/>
      <c r="F327" s="1"/>
      <c r="G327" s="1"/>
      <c r="H327" s="1"/>
      <c r="I327" s="1"/>
      <c r="J327" s="1"/>
      <c r="K327" s="307" t="s">
        <v>78</v>
      </c>
      <c r="L327" s="307"/>
      <c r="M327" s="307"/>
      <c r="N327" s="307"/>
      <c r="O327" s="307"/>
      <c r="P327" s="62">
        <f>P328</f>
        <v>900000</v>
      </c>
      <c r="Q327" s="62">
        <f>Q328</f>
        <v>900000</v>
      </c>
      <c r="R327" s="62">
        <f t="shared" si="19"/>
        <v>0</v>
      </c>
      <c r="S327" s="185"/>
      <c r="T327" s="64"/>
      <c r="U327" s="40"/>
      <c r="V327" s="40"/>
      <c r="W327" s="40"/>
      <c r="X327" s="8"/>
      <c r="Y327" s="8"/>
      <c r="Z327" s="4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/>
      <c r="AW327"/>
      <c r="AX327"/>
      <c r="AY327"/>
    </row>
    <row r="328" spans="1:51" s="91" customFormat="1" ht="15" customHeight="1">
      <c r="A328" s="28"/>
      <c r="B328" s="1"/>
      <c r="C328" s="305" t="s">
        <v>79</v>
      </c>
      <c r="D328" s="305"/>
      <c r="E328" s="306"/>
      <c r="F328" s="1"/>
      <c r="G328" s="1"/>
      <c r="H328" s="1"/>
      <c r="I328" s="1"/>
      <c r="J328" s="1"/>
      <c r="K328" s="1"/>
      <c r="L328" s="307" t="s">
        <v>80</v>
      </c>
      <c r="M328" s="307"/>
      <c r="N328" s="307"/>
      <c r="O328" s="307"/>
      <c r="P328" s="83">
        <f>P329</f>
        <v>900000</v>
      </c>
      <c r="Q328" s="83">
        <f>Q329</f>
        <v>900000</v>
      </c>
      <c r="R328" s="83">
        <f t="shared" si="19"/>
        <v>0</v>
      </c>
      <c r="S328" s="185"/>
      <c r="T328" s="64"/>
      <c r="U328" s="40"/>
      <c r="V328" s="40"/>
      <c r="W328" s="40"/>
      <c r="X328" s="8"/>
      <c r="Y328" s="8"/>
      <c r="Z328" s="4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/>
      <c r="AW328"/>
      <c r="AX328"/>
      <c r="AY328"/>
    </row>
    <row r="329" spans="1:51" s="91" customFormat="1" ht="29.25" customHeight="1">
      <c r="A329" s="28"/>
      <c r="B329" s="1"/>
      <c r="C329" s="305" t="s">
        <v>120</v>
      </c>
      <c r="D329" s="305"/>
      <c r="E329" s="306"/>
      <c r="F329" s="1"/>
      <c r="G329" s="1"/>
      <c r="H329" s="1"/>
      <c r="I329" s="1"/>
      <c r="J329" s="1"/>
      <c r="K329" s="1"/>
      <c r="L329" s="1"/>
      <c r="M329" s="307" t="s">
        <v>121</v>
      </c>
      <c r="N329" s="307"/>
      <c r="O329" s="307"/>
      <c r="P329" s="201">
        <v>900000</v>
      </c>
      <c r="Q329" s="202">
        <f>+[8]Juni!$M$14</f>
        <v>900000</v>
      </c>
      <c r="R329" s="202">
        <f>P329-Q329</f>
        <v>0</v>
      </c>
      <c r="S329" s="202">
        <f>Q329/P329*100</f>
        <v>100</v>
      </c>
      <c r="T329" s="209" t="s">
        <v>373</v>
      </c>
      <c r="U329" s="237">
        <v>90</v>
      </c>
      <c r="V329" s="237" t="s">
        <v>34</v>
      </c>
      <c r="W329" s="211">
        <v>10000</v>
      </c>
      <c r="X329" s="239">
        <f>W329*U329</f>
        <v>900000</v>
      </c>
      <c r="Y329" s="65"/>
      <c r="Z329" s="128"/>
      <c r="AA329" s="6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/>
      <c r="AW329"/>
      <c r="AX329"/>
      <c r="AY329"/>
    </row>
    <row r="330" spans="1:51" s="91" customFormat="1" ht="15" customHeight="1">
      <c r="A330" s="28"/>
      <c r="B330" s="1"/>
      <c r="C330" s="1"/>
      <c r="D330" s="1"/>
      <c r="E330" s="3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78"/>
      <c r="Q330" s="77"/>
      <c r="R330" s="62"/>
      <c r="S330" s="185"/>
      <c r="T330" s="64"/>
      <c r="U330" s="40"/>
      <c r="V330" s="40"/>
      <c r="W330" s="40"/>
      <c r="X330" s="8"/>
      <c r="Y330" s="8"/>
      <c r="Z330" s="4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/>
      <c r="AW330"/>
      <c r="AX330"/>
      <c r="AY330"/>
    </row>
    <row r="331" spans="1:51" s="91" customFormat="1" ht="15" customHeight="1">
      <c r="A331" s="28"/>
      <c r="B331" s="1"/>
      <c r="C331" s="305" t="s">
        <v>69</v>
      </c>
      <c r="D331" s="305"/>
      <c r="E331" s="306"/>
      <c r="F331" s="1"/>
      <c r="G331" s="1"/>
      <c r="H331" s="1"/>
      <c r="I331" s="1"/>
      <c r="J331" s="1"/>
      <c r="K331" s="307" t="s">
        <v>70</v>
      </c>
      <c r="L331" s="307"/>
      <c r="M331" s="307"/>
      <c r="N331" s="307"/>
      <c r="O331" s="307"/>
      <c r="P331" s="83">
        <f>P332</f>
        <v>600000</v>
      </c>
      <c r="Q331" s="83">
        <f>Q332</f>
        <v>550000</v>
      </c>
      <c r="R331" s="83">
        <f>P331-Q331</f>
        <v>50000</v>
      </c>
      <c r="S331" s="185"/>
      <c r="T331" s="64"/>
      <c r="U331" s="40"/>
      <c r="V331" s="40"/>
      <c r="W331" s="40"/>
      <c r="X331" s="8"/>
      <c r="Y331" s="8"/>
      <c r="Z331" s="4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/>
      <c r="AW331"/>
      <c r="AX331"/>
      <c r="AY331"/>
    </row>
    <row r="332" spans="1:51" s="91" customFormat="1" ht="15" customHeight="1">
      <c r="A332" s="28"/>
      <c r="B332" s="1"/>
      <c r="C332" s="305" t="s">
        <v>71</v>
      </c>
      <c r="D332" s="305"/>
      <c r="E332" s="306"/>
      <c r="F332" s="1"/>
      <c r="G332" s="1"/>
      <c r="H332" s="1"/>
      <c r="I332" s="1"/>
      <c r="J332" s="1"/>
      <c r="K332" s="1"/>
      <c r="L332" s="307" t="s">
        <v>72</v>
      </c>
      <c r="M332" s="307"/>
      <c r="N332" s="307"/>
      <c r="O332" s="307"/>
      <c r="P332" s="83">
        <f>P333</f>
        <v>600000</v>
      </c>
      <c r="Q332" s="83">
        <f>Q333</f>
        <v>550000</v>
      </c>
      <c r="R332" s="83">
        <f>P332-Q332</f>
        <v>50000</v>
      </c>
      <c r="S332" s="185"/>
      <c r="T332" s="64"/>
      <c r="U332" s="40"/>
      <c r="V332" s="40"/>
      <c r="W332" s="40"/>
      <c r="X332" s="8"/>
      <c r="Y332" s="8"/>
      <c r="Z332" s="4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/>
      <c r="AW332"/>
      <c r="AX332"/>
      <c r="AY332"/>
    </row>
    <row r="333" spans="1:51" s="91" customFormat="1" ht="15" customHeight="1">
      <c r="A333" s="28"/>
      <c r="B333" s="1"/>
      <c r="C333" s="305" t="s">
        <v>122</v>
      </c>
      <c r="D333" s="305"/>
      <c r="E333" s="306"/>
      <c r="F333" s="1"/>
      <c r="G333" s="1"/>
      <c r="H333" s="1"/>
      <c r="I333" s="1"/>
      <c r="J333" s="1"/>
      <c r="K333" s="1"/>
      <c r="L333" s="1"/>
      <c r="M333" s="307" t="s">
        <v>123</v>
      </c>
      <c r="N333" s="307"/>
      <c r="O333" s="307"/>
      <c r="P333" s="201">
        <v>600000</v>
      </c>
      <c r="Q333" s="202">
        <f>+[9]Desember!$M$18</f>
        <v>550000</v>
      </c>
      <c r="R333" s="202">
        <f>P333-Q333</f>
        <v>50000</v>
      </c>
      <c r="S333" s="202">
        <f>Q333/P333*100</f>
        <v>91.666666666666657</v>
      </c>
      <c r="T333" s="204" t="s">
        <v>124</v>
      </c>
      <c r="U333" s="225">
        <v>2</v>
      </c>
      <c r="V333" s="225" t="s">
        <v>99</v>
      </c>
      <c r="W333" s="226">
        <v>275000</v>
      </c>
      <c r="X333" s="227">
        <f>W333*U333</f>
        <v>550000</v>
      </c>
      <c r="Y333" s="65"/>
      <c r="Z333" s="128"/>
      <c r="AA333" s="6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/>
      <c r="AW333"/>
      <c r="AX333"/>
      <c r="AY333"/>
    </row>
    <row r="334" spans="1:51" ht="15" customHeight="1">
      <c r="A334" s="28"/>
      <c r="E334" s="37"/>
      <c r="P334" s="78"/>
      <c r="R334" s="62"/>
      <c r="S334" s="185"/>
      <c r="T334" s="64"/>
      <c r="U334" s="40"/>
      <c r="V334" s="40"/>
      <c r="W334" s="40"/>
      <c r="Y334" s="8"/>
      <c r="Z334" s="41"/>
    </row>
    <row r="335" spans="1:51" ht="15" customHeight="1">
      <c r="A335" s="28"/>
      <c r="E335" s="37"/>
      <c r="I335" s="81" t="s">
        <v>125</v>
      </c>
      <c r="J335" s="129"/>
      <c r="K335" s="129"/>
      <c r="L335" s="129"/>
      <c r="M335" s="129"/>
      <c r="N335" s="129"/>
      <c r="O335" s="129"/>
      <c r="P335" s="130">
        <f>P336+P344</f>
        <v>64000000</v>
      </c>
      <c r="Q335" s="130">
        <f>Q336+Q344</f>
        <v>59010971</v>
      </c>
      <c r="R335" s="131">
        <f>P335-Q335</f>
        <v>4989029</v>
      </c>
      <c r="S335" s="188"/>
      <c r="T335" s="64"/>
      <c r="U335" s="40"/>
      <c r="V335" s="40"/>
      <c r="W335" s="40"/>
      <c r="Y335" s="8"/>
      <c r="Z335" s="41"/>
    </row>
    <row r="336" spans="1:51" s="91" customFormat="1" ht="15" customHeight="1">
      <c r="A336" s="28"/>
      <c r="B336" s="1"/>
      <c r="C336" s="305" t="s">
        <v>67</v>
      </c>
      <c r="D336" s="305"/>
      <c r="E336" s="306"/>
      <c r="F336" s="1"/>
      <c r="G336" s="1"/>
      <c r="H336" s="1"/>
      <c r="I336" s="1"/>
      <c r="J336" s="313" t="s">
        <v>68</v>
      </c>
      <c r="K336" s="313"/>
      <c r="L336" s="313"/>
      <c r="M336" s="313"/>
      <c r="N336" s="313"/>
      <c r="O336" s="313"/>
      <c r="P336" s="62">
        <f t="shared" ref="P336:Q336" si="20">P337</f>
        <v>58000000</v>
      </c>
      <c r="Q336" s="62">
        <f t="shared" si="20"/>
        <v>53652971</v>
      </c>
      <c r="R336" s="62">
        <f>P336-Q336</f>
        <v>4347029</v>
      </c>
      <c r="S336" s="185"/>
      <c r="T336" s="64"/>
      <c r="U336" s="40"/>
      <c r="V336" s="40"/>
      <c r="W336" s="40"/>
      <c r="X336" s="8"/>
      <c r="Y336" s="8"/>
      <c r="Z336" s="4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/>
      <c r="AW336"/>
      <c r="AX336"/>
      <c r="AY336"/>
    </row>
    <row r="337" spans="1:51" s="91" customFormat="1" ht="15" customHeight="1">
      <c r="A337" s="28"/>
      <c r="B337" s="1"/>
      <c r="C337" s="305" t="s">
        <v>69</v>
      </c>
      <c r="D337" s="305"/>
      <c r="E337" s="306"/>
      <c r="F337" s="1"/>
      <c r="G337" s="1"/>
      <c r="H337" s="1"/>
      <c r="I337" s="1"/>
      <c r="J337" s="1"/>
      <c r="K337" s="307" t="s">
        <v>70</v>
      </c>
      <c r="L337" s="307"/>
      <c r="M337" s="307"/>
      <c r="N337" s="307"/>
      <c r="O337" s="307"/>
      <c r="P337" s="83">
        <f>P338</f>
        <v>58000000</v>
      </c>
      <c r="Q337" s="83">
        <f>Q338</f>
        <v>53652971</v>
      </c>
      <c r="R337" s="83">
        <f>P337-Q337</f>
        <v>4347029</v>
      </c>
      <c r="S337" s="185"/>
      <c r="T337" s="64"/>
      <c r="U337" s="40"/>
      <c r="V337" s="40"/>
      <c r="W337" s="40"/>
      <c r="X337" s="8"/>
      <c r="Y337" s="8"/>
      <c r="Z337" s="4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/>
      <c r="AW337"/>
      <c r="AX337"/>
      <c r="AY337"/>
    </row>
    <row r="338" spans="1:51" s="91" customFormat="1" ht="15" customHeight="1">
      <c r="A338" s="28"/>
      <c r="B338" s="1"/>
      <c r="C338" s="305" t="s">
        <v>71</v>
      </c>
      <c r="D338" s="305"/>
      <c r="E338" s="306"/>
      <c r="F338" s="1"/>
      <c r="G338" s="1"/>
      <c r="H338" s="1"/>
      <c r="I338" s="1"/>
      <c r="J338" s="1"/>
      <c r="K338" s="1"/>
      <c r="L338" s="307" t="s">
        <v>72</v>
      </c>
      <c r="M338" s="307"/>
      <c r="N338" s="307"/>
      <c r="O338" s="307"/>
      <c r="P338" s="83">
        <f>SUM(P339:P344)</f>
        <v>58000000</v>
      </c>
      <c r="Q338" s="83">
        <f>SUM(Q339:Q344)</f>
        <v>53652971</v>
      </c>
      <c r="R338" s="83">
        <f>P338-Q338</f>
        <v>4347029</v>
      </c>
      <c r="S338" s="185"/>
      <c r="T338" s="64"/>
      <c r="U338" s="40"/>
      <c r="V338" s="40"/>
      <c r="W338" s="40"/>
      <c r="X338" s="8"/>
      <c r="Y338" s="8"/>
      <c r="Z338" s="4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/>
      <c r="AW338"/>
      <c r="AX338"/>
      <c r="AY338"/>
    </row>
    <row r="339" spans="1:51" s="91" customFormat="1" ht="15" customHeight="1">
      <c r="A339" s="28"/>
      <c r="B339" s="1"/>
      <c r="C339" s="305" t="s">
        <v>126</v>
      </c>
      <c r="D339" s="305"/>
      <c r="E339" s="306"/>
      <c r="F339" s="1"/>
      <c r="G339" s="1"/>
      <c r="H339" s="1"/>
      <c r="I339" s="1"/>
      <c r="J339" s="1"/>
      <c r="K339" s="1"/>
      <c r="L339" s="1"/>
      <c r="M339" s="307" t="s">
        <v>127</v>
      </c>
      <c r="N339" s="307"/>
      <c r="O339" s="307"/>
      <c r="P339" s="201">
        <v>52000000</v>
      </c>
      <c r="Q339" s="202">
        <f>+[10]Desember!$M$10</f>
        <v>48294971</v>
      </c>
      <c r="R339" s="202">
        <f>P339-Q339</f>
        <v>3705029</v>
      </c>
      <c r="S339" s="202">
        <f>Q339/P339*100</f>
        <v>92.874944230769231</v>
      </c>
      <c r="T339" s="204" t="s">
        <v>374</v>
      </c>
      <c r="U339" s="225">
        <v>1</v>
      </c>
      <c r="V339" s="225" t="s">
        <v>133</v>
      </c>
      <c r="W339" s="226">
        <f>+[10]Desember!$M$10</f>
        <v>48294971</v>
      </c>
      <c r="X339" s="227">
        <f>W339*U339</f>
        <v>48294971</v>
      </c>
      <c r="Y339" s="65"/>
      <c r="Z339" s="66"/>
      <c r="AA339" s="6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/>
      <c r="AW339"/>
      <c r="AX339"/>
      <c r="AY339"/>
    </row>
    <row r="340" spans="1:51" ht="15" customHeight="1">
      <c r="A340" s="28"/>
      <c r="C340" s="10"/>
      <c r="D340" s="10"/>
      <c r="E340" s="57"/>
      <c r="M340" s="59"/>
      <c r="N340" s="59"/>
      <c r="O340" s="59"/>
      <c r="P340" s="62"/>
      <c r="Q340" s="61"/>
      <c r="R340" s="62"/>
      <c r="S340" s="185"/>
      <c r="T340" s="64"/>
      <c r="U340" s="40"/>
      <c r="V340" s="40"/>
      <c r="W340" s="40"/>
      <c r="X340" s="65"/>
      <c r="Y340" s="65"/>
      <c r="Z340" s="66"/>
      <c r="AA340" s="65"/>
    </row>
    <row r="341" spans="1:51" ht="15" customHeight="1">
      <c r="A341" s="28"/>
      <c r="C341" s="10"/>
      <c r="D341" s="10"/>
      <c r="E341" s="57"/>
      <c r="M341" s="59"/>
      <c r="N341" s="59"/>
      <c r="O341" s="59"/>
      <c r="P341" s="62"/>
      <c r="Q341" s="61"/>
      <c r="R341" s="62"/>
      <c r="S341" s="185"/>
      <c r="T341" s="64"/>
      <c r="U341" s="40"/>
      <c r="V341" s="40"/>
      <c r="W341" s="40"/>
      <c r="X341" s="65"/>
      <c r="Y341" s="65"/>
      <c r="Z341" s="66"/>
      <c r="AA341" s="65"/>
    </row>
    <row r="342" spans="1:51" ht="15" customHeight="1">
      <c r="A342" s="28"/>
      <c r="C342" s="10"/>
      <c r="D342" s="10"/>
      <c r="E342" s="57"/>
      <c r="M342" s="59"/>
      <c r="N342" s="59"/>
      <c r="O342" s="59"/>
      <c r="P342" s="62"/>
      <c r="Q342" s="61"/>
      <c r="R342" s="62"/>
      <c r="S342" s="185"/>
      <c r="T342" s="64"/>
      <c r="U342" s="40"/>
      <c r="V342" s="40"/>
      <c r="W342" s="40"/>
      <c r="X342" s="65"/>
      <c r="Y342" s="65"/>
      <c r="Z342" s="128"/>
      <c r="AA342" s="65"/>
    </row>
    <row r="343" spans="1:51" ht="15" customHeight="1">
      <c r="A343" s="28"/>
      <c r="C343" s="10"/>
      <c r="D343" s="10"/>
      <c r="E343" s="57"/>
      <c r="M343" s="59"/>
      <c r="N343" s="59"/>
      <c r="O343" s="59"/>
      <c r="P343" s="62"/>
      <c r="Q343" s="61"/>
      <c r="R343" s="62"/>
      <c r="S343" s="185"/>
      <c r="T343" s="64"/>
      <c r="U343" s="40"/>
      <c r="V343" s="40"/>
      <c r="W343" s="40"/>
      <c r="X343" s="65"/>
      <c r="Y343" s="65"/>
      <c r="Z343" s="66"/>
      <c r="AA343" s="65"/>
    </row>
    <row r="344" spans="1:51" ht="27.75" customHeight="1">
      <c r="A344" s="28"/>
      <c r="C344" s="305" t="s">
        <v>129</v>
      </c>
      <c r="D344" s="305"/>
      <c r="E344" s="306"/>
      <c r="M344" s="307" t="s">
        <v>130</v>
      </c>
      <c r="N344" s="307"/>
      <c r="O344" s="307"/>
      <c r="P344" s="201">
        <v>6000000</v>
      </c>
      <c r="Q344" s="202">
        <f>+[10]Desember!$M$16</f>
        <v>5358000</v>
      </c>
      <c r="R344" s="202">
        <f>P344-Q344</f>
        <v>642000</v>
      </c>
      <c r="S344" s="202">
        <f>Q344/P344*100</f>
        <v>89.3</v>
      </c>
      <c r="T344" s="204" t="s">
        <v>375</v>
      </c>
      <c r="U344" s="225">
        <v>1</v>
      </c>
      <c r="V344" s="225" t="s">
        <v>133</v>
      </c>
      <c r="W344" s="226">
        <f>+[10]Desember!$M$16</f>
        <v>5358000</v>
      </c>
      <c r="X344" s="227">
        <f>+W344</f>
        <v>5358000</v>
      </c>
      <c r="Y344" s="65"/>
      <c r="Z344" s="66"/>
      <c r="AA344" s="65"/>
    </row>
    <row r="345" spans="1:51" ht="17.45" customHeight="1">
      <c r="A345" s="28"/>
      <c r="C345" s="10"/>
      <c r="D345" s="10"/>
      <c r="E345" s="57"/>
      <c r="M345" s="59"/>
      <c r="N345" s="59"/>
      <c r="O345" s="59"/>
      <c r="P345" s="62"/>
      <c r="Q345" s="61"/>
      <c r="R345" s="62"/>
      <c r="S345" s="185"/>
      <c r="T345" s="64"/>
      <c r="U345" s="40"/>
      <c r="V345" s="40"/>
      <c r="W345" s="40"/>
      <c r="X345" s="40"/>
      <c r="Y345" s="65"/>
      <c r="Z345" s="85"/>
      <c r="AA345" s="65"/>
    </row>
    <row r="346" spans="1:51" ht="15" customHeight="1">
      <c r="A346" s="28"/>
      <c r="E346" s="37"/>
      <c r="P346" s="78"/>
      <c r="R346" s="62"/>
      <c r="S346" s="185"/>
      <c r="T346" s="64"/>
      <c r="U346" s="40"/>
      <c r="V346" s="40"/>
      <c r="W346" s="40"/>
      <c r="Y346" s="8"/>
      <c r="Z346" s="80"/>
    </row>
    <row r="347" spans="1:51" s="132" customFormat="1" ht="26.25" customHeight="1">
      <c r="A347" s="64"/>
      <c r="B347" s="8"/>
      <c r="C347" s="8"/>
      <c r="D347" s="8"/>
      <c r="E347" s="41"/>
      <c r="F347" s="8"/>
      <c r="G347" s="8"/>
      <c r="H347" s="316" t="s">
        <v>131</v>
      </c>
      <c r="I347" s="316"/>
      <c r="J347" s="316"/>
      <c r="K347" s="316"/>
      <c r="L347" s="316"/>
      <c r="M347" s="316"/>
      <c r="N347" s="316"/>
      <c r="O347" s="317"/>
      <c r="P347" s="87">
        <f>P348+P368+P386</f>
        <v>93000000</v>
      </c>
      <c r="Q347" s="87">
        <f>Q348+Q368+Q386</f>
        <v>90984900</v>
      </c>
      <c r="R347" s="88">
        <f t="shared" ref="R347:R351" si="21">P347-Q347</f>
        <v>2015100</v>
      </c>
      <c r="S347" s="187"/>
      <c r="T347" s="64"/>
      <c r="U347" s="40"/>
      <c r="V347" s="40"/>
      <c r="W347" s="40"/>
      <c r="X347" s="8"/>
      <c r="Y347" s="8"/>
      <c r="Z347" s="41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</row>
    <row r="348" spans="1:51" ht="26.45" customHeight="1">
      <c r="A348" s="28"/>
      <c r="E348" s="37"/>
      <c r="I348" s="311" t="s">
        <v>132</v>
      </c>
      <c r="J348" s="311"/>
      <c r="K348" s="311"/>
      <c r="L348" s="311"/>
      <c r="M348" s="311"/>
      <c r="N348" s="311"/>
      <c r="O348" s="312"/>
      <c r="P348" s="89">
        <f>P349+P364</f>
        <v>15000000</v>
      </c>
      <c r="Q348" s="89">
        <f>Q349+Q364</f>
        <v>13556900</v>
      </c>
      <c r="R348" s="90">
        <f t="shared" si="21"/>
        <v>1443100</v>
      </c>
      <c r="S348" s="186"/>
      <c r="T348" s="64"/>
      <c r="U348" s="40"/>
      <c r="V348" s="40"/>
      <c r="W348" s="40"/>
      <c r="Y348" s="8"/>
      <c r="Z348" s="41"/>
    </row>
    <row r="349" spans="1:51" s="91" customFormat="1" ht="15" customHeight="1">
      <c r="A349" s="28"/>
      <c r="B349" s="1"/>
      <c r="C349" s="305" t="s">
        <v>67</v>
      </c>
      <c r="D349" s="305"/>
      <c r="E349" s="306"/>
      <c r="F349" s="1"/>
      <c r="G349" s="1"/>
      <c r="H349" s="1"/>
      <c r="I349" s="1"/>
      <c r="J349" s="313" t="s">
        <v>68</v>
      </c>
      <c r="K349" s="313"/>
      <c r="L349" s="313"/>
      <c r="M349" s="313"/>
      <c r="N349" s="313"/>
      <c r="O349" s="313"/>
      <c r="P349" s="133">
        <f>P350+P356</f>
        <v>11000000</v>
      </c>
      <c r="Q349" s="133">
        <f>Q350+Q356</f>
        <v>9556900</v>
      </c>
      <c r="R349" s="133">
        <f t="shared" si="21"/>
        <v>1443100</v>
      </c>
      <c r="S349" s="185"/>
      <c r="T349" s="64"/>
      <c r="U349" s="40"/>
      <c r="V349" s="40"/>
      <c r="W349" s="40"/>
      <c r="X349" s="8"/>
      <c r="Y349" s="8"/>
      <c r="Z349" s="4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/>
      <c r="AW349"/>
      <c r="AX349"/>
      <c r="AY349"/>
    </row>
    <row r="350" spans="1:51" s="91" customFormat="1" ht="15" customHeight="1">
      <c r="A350" s="28"/>
      <c r="B350" s="1"/>
      <c r="C350" s="305" t="s">
        <v>77</v>
      </c>
      <c r="D350" s="305"/>
      <c r="E350" s="306"/>
      <c r="F350" s="1"/>
      <c r="G350" s="1"/>
      <c r="H350" s="1"/>
      <c r="I350" s="1"/>
      <c r="J350" s="1"/>
      <c r="K350" s="307" t="s">
        <v>78</v>
      </c>
      <c r="L350" s="307"/>
      <c r="M350" s="307"/>
      <c r="N350" s="307"/>
      <c r="O350" s="307"/>
      <c r="P350" s="79">
        <f>P351</f>
        <v>8000000</v>
      </c>
      <c r="Q350" s="79">
        <f>Q351</f>
        <v>8000000</v>
      </c>
      <c r="R350" s="79">
        <f t="shared" si="21"/>
        <v>0</v>
      </c>
      <c r="S350" s="185"/>
      <c r="T350" s="64"/>
      <c r="U350" s="40"/>
      <c r="V350" s="40"/>
      <c r="W350" s="40"/>
      <c r="X350" s="8"/>
      <c r="Y350" s="8"/>
      <c r="Z350" s="4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/>
      <c r="AW350"/>
      <c r="AX350"/>
      <c r="AY350"/>
    </row>
    <row r="351" spans="1:51" s="91" customFormat="1" ht="15" customHeight="1">
      <c r="A351" s="28"/>
      <c r="B351" s="1"/>
      <c r="C351" s="305" t="s">
        <v>79</v>
      </c>
      <c r="D351" s="305"/>
      <c r="E351" s="306"/>
      <c r="F351" s="1"/>
      <c r="G351" s="1"/>
      <c r="H351" s="1"/>
      <c r="I351" s="1"/>
      <c r="J351" s="1"/>
      <c r="K351" s="1"/>
      <c r="L351" s="307" t="s">
        <v>80</v>
      </c>
      <c r="M351" s="307"/>
      <c r="N351" s="307"/>
      <c r="O351" s="307"/>
      <c r="P351" s="83">
        <f>SUM(P352:P354)</f>
        <v>8000000</v>
      </c>
      <c r="Q351" s="83">
        <f>SUM(Q352:Q354)</f>
        <v>8000000</v>
      </c>
      <c r="R351" s="83">
        <f t="shared" si="21"/>
        <v>0</v>
      </c>
      <c r="S351" s="185"/>
      <c r="T351" s="64"/>
      <c r="U351" s="40"/>
      <c r="V351" s="40"/>
      <c r="W351" s="40"/>
      <c r="X351" s="8"/>
      <c r="Y351" s="8"/>
      <c r="Z351" s="4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/>
      <c r="AW351"/>
      <c r="AX351"/>
      <c r="AY351"/>
    </row>
    <row r="352" spans="1:51" s="91" customFormat="1" ht="15" customHeight="1">
      <c r="A352" s="28"/>
      <c r="B352" s="1"/>
      <c r="C352" s="305" t="s">
        <v>89</v>
      </c>
      <c r="D352" s="305"/>
      <c r="E352" s="306"/>
      <c r="F352" s="1"/>
      <c r="G352" s="1"/>
      <c r="H352" s="1"/>
      <c r="I352" s="1"/>
      <c r="J352" s="1"/>
      <c r="K352" s="1"/>
      <c r="L352" s="1"/>
      <c r="M352" s="307" t="s">
        <v>90</v>
      </c>
      <c r="N352" s="307"/>
      <c r="O352" s="307"/>
      <c r="P352" s="62">
        <v>2000000</v>
      </c>
      <c r="Q352" s="61">
        <v>2000000</v>
      </c>
      <c r="R352" s="62">
        <v>0</v>
      </c>
      <c r="S352" s="185">
        <v>100</v>
      </c>
      <c r="T352" s="64" t="s">
        <v>376</v>
      </c>
      <c r="U352" s="40">
        <v>1</v>
      </c>
      <c r="V352" s="40" t="s">
        <v>133</v>
      </c>
      <c r="W352" s="40">
        <v>2000000</v>
      </c>
      <c r="X352" s="65">
        <v>2000000</v>
      </c>
      <c r="Y352" s="134"/>
      <c r="Z352" s="66"/>
      <c r="AA352" s="65"/>
      <c r="AB352" s="1"/>
      <c r="AC352" s="67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/>
      <c r="AW352"/>
      <c r="AX352"/>
      <c r="AY352"/>
    </row>
    <row r="353" spans="1:51" s="91" customFormat="1" ht="15" customHeight="1">
      <c r="A353" s="28"/>
      <c r="B353" s="1"/>
      <c r="C353" s="10"/>
      <c r="D353" s="10"/>
      <c r="E353" s="57"/>
      <c r="F353" s="1"/>
      <c r="G353" s="1"/>
      <c r="H353" s="1"/>
      <c r="I353" s="1"/>
      <c r="J353" s="1"/>
      <c r="K353" s="1"/>
      <c r="L353" s="1"/>
      <c r="M353" s="59"/>
      <c r="N353" s="59"/>
      <c r="O353" s="59"/>
      <c r="P353" s="62"/>
      <c r="Q353" s="61"/>
      <c r="R353" s="62"/>
      <c r="S353" s="185"/>
      <c r="T353" s="64"/>
      <c r="U353" s="40"/>
      <c r="V353" s="40"/>
      <c r="W353" s="40"/>
      <c r="X353" s="65"/>
      <c r="Y353" s="134"/>
      <c r="Z353" s="66"/>
      <c r="AA353" s="65"/>
      <c r="AB353" s="1"/>
      <c r="AC353" s="67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/>
      <c r="AW353"/>
      <c r="AX353"/>
      <c r="AY353"/>
    </row>
    <row r="354" spans="1:51" s="91" customFormat="1" ht="15" customHeight="1">
      <c r="A354" s="28"/>
      <c r="B354" s="1"/>
      <c r="C354" s="305" t="s">
        <v>134</v>
      </c>
      <c r="D354" s="305"/>
      <c r="E354" s="306"/>
      <c r="F354" s="1"/>
      <c r="G354" s="1"/>
      <c r="H354" s="1"/>
      <c r="I354" s="1"/>
      <c r="J354" s="1"/>
      <c r="K354" s="1"/>
      <c r="L354" s="1"/>
      <c r="M354" s="307" t="s">
        <v>135</v>
      </c>
      <c r="N354" s="307"/>
      <c r="O354" s="307"/>
      <c r="P354" s="201">
        <v>6000000</v>
      </c>
      <c r="Q354" s="202">
        <f>+[11]Desember!$M$17</f>
        <v>6000000</v>
      </c>
      <c r="R354" s="202">
        <f>P354-Q354</f>
        <v>0</v>
      </c>
      <c r="S354" s="202">
        <f>Q354/P354*100</f>
        <v>100</v>
      </c>
      <c r="T354" s="64"/>
      <c r="U354" s="40"/>
      <c r="V354" s="40"/>
      <c r="W354" s="40"/>
      <c r="X354" s="135"/>
      <c r="Y354" s="136"/>
      <c r="Z354" s="66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/>
      <c r="AW354"/>
      <c r="AX354"/>
      <c r="AY354"/>
    </row>
    <row r="355" spans="1:51" s="91" customFormat="1" ht="15" customHeight="1">
      <c r="A355" s="28"/>
      <c r="B355" s="1"/>
      <c r="C355" s="10"/>
      <c r="D355" s="10"/>
      <c r="E355" s="57"/>
      <c r="F355" s="1"/>
      <c r="G355" s="1"/>
      <c r="H355" s="1"/>
      <c r="I355" s="1"/>
      <c r="J355" s="1"/>
      <c r="K355" s="1"/>
      <c r="L355" s="1"/>
      <c r="M355" s="59"/>
      <c r="N355" s="59"/>
      <c r="O355" s="59"/>
      <c r="P355" s="62"/>
      <c r="Q355" s="61"/>
      <c r="R355" s="62"/>
      <c r="S355" s="185"/>
      <c r="T355" s="64"/>
      <c r="U355" s="40"/>
      <c r="V355" s="40"/>
      <c r="W355" s="40"/>
      <c r="X355" s="135"/>
      <c r="Y355" s="136"/>
      <c r="Z355" s="66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/>
      <c r="AW355"/>
      <c r="AX355"/>
      <c r="AY355"/>
    </row>
    <row r="356" spans="1:51" s="91" customFormat="1" ht="15" customHeight="1">
      <c r="A356" s="28"/>
      <c r="B356" s="1"/>
      <c r="C356" s="305" t="s">
        <v>69</v>
      </c>
      <c r="D356" s="305"/>
      <c r="E356" s="306"/>
      <c r="F356" s="1"/>
      <c r="G356" s="1"/>
      <c r="H356" s="1"/>
      <c r="I356" s="1"/>
      <c r="J356" s="1"/>
      <c r="K356" s="307" t="s">
        <v>70</v>
      </c>
      <c r="L356" s="307"/>
      <c r="M356" s="307"/>
      <c r="N356" s="307"/>
      <c r="O356" s="307"/>
      <c r="P356" s="62">
        <f>P357</f>
        <v>3000000</v>
      </c>
      <c r="Q356" s="62">
        <f>Q357</f>
        <v>1556900</v>
      </c>
      <c r="R356" s="62">
        <f>P356-Q356</f>
        <v>1443100</v>
      </c>
      <c r="S356" s="185"/>
      <c r="T356" s="64"/>
      <c r="U356" s="40"/>
      <c r="V356" s="40"/>
      <c r="W356" s="40"/>
      <c r="X356" s="8"/>
      <c r="Y356" s="8"/>
      <c r="Z356" s="4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/>
      <c r="AW356"/>
      <c r="AX356"/>
      <c r="AY356"/>
    </row>
    <row r="357" spans="1:51" s="91" customFormat="1" ht="15" customHeight="1">
      <c r="A357" s="28"/>
      <c r="B357" s="1"/>
      <c r="C357" s="305" t="s">
        <v>71</v>
      </c>
      <c r="D357" s="305"/>
      <c r="E357" s="306"/>
      <c r="F357" s="1"/>
      <c r="G357" s="1"/>
      <c r="H357" s="1"/>
      <c r="I357" s="1"/>
      <c r="J357" s="1"/>
      <c r="K357" s="1"/>
      <c r="L357" s="307" t="s">
        <v>72</v>
      </c>
      <c r="M357" s="307"/>
      <c r="N357" s="307"/>
      <c r="O357" s="307"/>
      <c r="P357" s="83">
        <f>P358</f>
        <v>3000000</v>
      </c>
      <c r="Q357" s="83">
        <f>Q358</f>
        <v>1556900</v>
      </c>
      <c r="R357" s="83">
        <f>P357-Q357</f>
        <v>1443100</v>
      </c>
      <c r="S357" s="185"/>
      <c r="T357" s="64"/>
      <c r="U357" s="40"/>
      <c r="V357" s="40"/>
      <c r="W357" s="40"/>
      <c r="X357" s="8"/>
      <c r="Y357" s="8"/>
      <c r="Z357" s="4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/>
      <c r="AW357"/>
      <c r="AX357"/>
      <c r="AY357"/>
    </row>
    <row r="358" spans="1:51" s="91" customFormat="1" ht="15" customHeight="1">
      <c r="A358" s="28"/>
      <c r="B358" s="1"/>
      <c r="C358" s="305" t="s">
        <v>136</v>
      </c>
      <c r="D358" s="305"/>
      <c r="E358" s="306"/>
      <c r="F358" s="1"/>
      <c r="G358" s="1"/>
      <c r="H358" s="1"/>
      <c r="I358" s="1"/>
      <c r="J358" s="1"/>
      <c r="K358" s="1"/>
      <c r="L358" s="1"/>
      <c r="M358" s="307" t="s">
        <v>137</v>
      </c>
      <c r="N358" s="307"/>
      <c r="O358" s="307"/>
      <c r="P358" s="201">
        <v>3000000</v>
      </c>
      <c r="Q358" s="202">
        <f>+[11]Desember!$M$20</f>
        <v>1556900</v>
      </c>
      <c r="R358" s="202">
        <f>P358-Q358</f>
        <v>1443100</v>
      </c>
      <c r="S358" s="202">
        <f>Q358/P358*100</f>
        <v>51.896666666666668</v>
      </c>
      <c r="T358" s="204" t="s">
        <v>377</v>
      </c>
      <c r="U358" s="225">
        <v>1</v>
      </c>
      <c r="V358" s="225" t="s">
        <v>133</v>
      </c>
      <c r="W358" s="226">
        <f>+[11]Desember!$M$20</f>
        <v>1556900</v>
      </c>
      <c r="X358" s="227">
        <f>U358*W358</f>
        <v>1556900</v>
      </c>
      <c r="Y358" s="65"/>
      <c r="Z358" s="66"/>
      <c r="AA358" s="65"/>
      <c r="AB358" s="1"/>
      <c r="AC358" s="67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/>
      <c r="AW358"/>
      <c r="AX358"/>
      <c r="AY358"/>
    </row>
    <row r="359" spans="1:51" s="91" customFormat="1" ht="15" customHeight="1">
      <c r="A359" s="28"/>
      <c r="B359" s="1"/>
      <c r="C359" s="10"/>
      <c r="D359" s="10"/>
      <c r="E359" s="57"/>
      <c r="F359" s="1"/>
      <c r="G359" s="1"/>
      <c r="H359" s="1"/>
      <c r="I359" s="1"/>
      <c r="J359" s="1"/>
      <c r="K359" s="1"/>
      <c r="L359" s="1"/>
      <c r="M359" s="59"/>
      <c r="N359" s="59"/>
      <c r="O359" s="59"/>
      <c r="P359" s="62"/>
      <c r="Q359" s="61"/>
      <c r="R359" s="62"/>
      <c r="S359" s="118"/>
      <c r="T359" s="64"/>
      <c r="U359" s="40"/>
      <c r="V359" s="40"/>
      <c r="W359" s="40"/>
      <c r="X359" s="65"/>
      <c r="Y359" s="65"/>
      <c r="Z359" s="66"/>
      <c r="AA359" s="65"/>
      <c r="AB359" s="1"/>
      <c r="AC359" s="67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/>
      <c r="AW359"/>
      <c r="AX359"/>
      <c r="AY359"/>
    </row>
    <row r="360" spans="1:51" s="91" customFormat="1" ht="23.45" customHeight="1">
      <c r="A360" s="28"/>
      <c r="B360" s="1"/>
      <c r="C360" s="10"/>
      <c r="D360" s="10"/>
      <c r="E360" s="57"/>
      <c r="F360" s="1"/>
      <c r="G360" s="1"/>
      <c r="H360" s="1"/>
      <c r="I360" s="1"/>
      <c r="J360" s="1"/>
      <c r="K360" s="1"/>
      <c r="L360" s="1"/>
      <c r="M360" s="59"/>
      <c r="N360" s="59"/>
      <c r="O360" s="59"/>
      <c r="P360" s="62"/>
      <c r="Q360" s="61"/>
      <c r="R360" s="62"/>
      <c r="S360" s="118"/>
      <c r="T360" s="115"/>
      <c r="U360" s="40"/>
      <c r="V360" s="40"/>
      <c r="W360" s="40"/>
      <c r="X360" s="65"/>
      <c r="Y360" s="65"/>
      <c r="Z360" s="66"/>
      <c r="AA360" s="65"/>
      <c r="AB360" s="1"/>
      <c r="AC360" s="67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/>
      <c r="AW360"/>
      <c r="AX360"/>
      <c r="AY360"/>
    </row>
    <row r="361" spans="1:51" s="91" customFormat="1" ht="15" customHeight="1">
      <c r="A361" s="28"/>
      <c r="B361" s="1"/>
      <c r="C361" s="10"/>
      <c r="D361" s="10"/>
      <c r="E361" s="57"/>
      <c r="F361" s="1"/>
      <c r="G361" s="1"/>
      <c r="H361" s="1"/>
      <c r="I361" s="1"/>
      <c r="J361" s="1"/>
      <c r="K361" s="1"/>
      <c r="L361" s="1"/>
      <c r="M361" s="59"/>
      <c r="N361" s="59"/>
      <c r="O361" s="59"/>
      <c r="P361" s="62"/>
      <c r="Q361" s="61"/>
      <c r="R361" s="62"/>
      <c r="S361" s="118"/>
      <c r="T361" s="64"/>
      <c r="U361" s="40"/>
      <c r="V361" s="40"/>
      <c r="W361" s="40"/>
      <c r="X361" s="65"/>
      <c r="Y361" s="65"/>
      <c r="Z361" s="85"/>
      <c r="AA361" s="65"/>
      <c r="AB361" s="1"/>
      <c r="AC361" s="67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/>
      <c r="AW361"/>
      <c r="AX361"/>
      <c r="AY361"/>
    </row>
    <row r="362" spans="1:51" s="91" customFormat="1" ht="15" customHeight="1">
      <c r="A362" s="28"/>
      <c r="B362" s="1"/>
      <c r="C362" s="10"/>
      <c r="D362" s="10"/>
      <c r="E362" s="57"/>
      <c r="F362" s="1"/>
      <c r="G362" s="1"/>
      <c r="H362" s="1"/>
      <c r="I362" s="1"/>
      <c r="J362" s="1"/>
      <c r="K362" s="1"/>
      <c r="L362" s="1"/>
      <c r="M362" s="59"/>
      <c r="N362" s="59"/>
      <c r="O362" s="59"/>
      <c r="P362" s="62"/>
      <c r="Q362" s="61"/>
      <c r="R362" s="62"/>
      <c r="S362" s="185"/>
      <c r="T362" s="64"/>
      <c r="U362" s="40"/>
      <c r="V362" s="40"/>
      <c r="W362" s="40"/>
      <c r="X362" s="65"/>
      <c r="Y362" s="65"/>
      <c r="Z362" s="128"/>
      <c r="AA362" s="65"/>
      <c r="AB362" s="1"/>
      <c r="AC362" s="67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/>
      <c r="AW362"/>
      <c r="AX362"/>
      <c r="AY362"/>
    </row>
    <row r="363" spans="1:51" s="91" customFormat="1" ht="15" customHeight="1">
      <c r="A363" s="28"/>
      <c r="B363" s="1"/>
      <c r="C363" s="1"/>
      <c r="D363" s="1"/>
      <c r="E363" s="3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78"/>
      <c r="Q363" s="77"/>
      <c r="R363" s="62"/>
      <c r="S363" s="185"/>
      <c r="T363" s="64"/>
      <c r="U363" s="40"/>
      <c r="V363" s="40"/>
      <c r="W363" s="40"/>
      <c r="X363" s="8"/>
      <c r="Y363" s="8"/>
      <c r="Z363" s="4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/>
      <c r="AW363"/>
      <c r="AX363"/>
      <c r="AY363"/>
    </row>
    <row r="364" spans="1:51" s="91" customFormat="1" ht="15" customHeight="1">
      <c r="A364" s="28"/>
      <c r="B364" s="1"/>
      <c r="C364" s="305" t="s">
        <v>138</v>
      </c>
      <c r="D364" s="305"/>
      <c r="E364" s="306"/>
      <c r="F364" s="1"/>
      <c r="G364" s="1"/>
      <c r="H364" s="1"/>
      <c r="I364" s="1"/>
      <c r="J364" s="1"/>
      <c r="K364" s="307" t="s">
        <v>139</v>
      </c>
      <c r="L364" s="307"/>
      <c r="M364" s="307"/>
      <c r="N364" s="307"/>
      <c r="O364" s="307"/>
      <c r="P364" s="62">
        <f>P365</f>
        <v>4000000</v>
      </c>
      <c r="Q364" s="62">
        <f>Q365</f>
        <v>4000000</v>
      </c>
      <c r="R364" s="62">
        <f>P364-Q364</f>
        <v>0</v>
      </c>
      <c r="S364" s="185"/>
      <c r="T364" s="64"/>
      <c r="U364" s="40"/>
      <c r="V364" s="40"/>
      <c r="W364" s="40"/>
      <c r="X364" s="8"/>
      <c r="Y364" s="8"/>
      <c r="Z364" s="4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/>
      <c r="AW364"/>
      <c r="AX364"/>
      <c r="AY364"/>
    </row>
    <row r="365" spans="1:51" s="91" customFormat="1" ht="15" customHeight="1">
      <c r="A365" s="28"/>
      <c r="B365" s="1"/>
      <c r="C365" s="305" t="s">
        <v>140</v>
      </c>
      <c r="D365" s="305"/>
      <c r="E365" s="306"/>
      <c r="F365" s="1"/>
      <c r="G365" s="1"/>
      <c r="H365" s="1"/>
      <c r="I365" s="1"/>
      <c r="J365" s="1"/>
      <c r="K365" s="1"/>
      <c r="L365" s="307" t="s">
        <v>141</v>
      </c>
      <c r="M365" s="307"/>
      <c r="N365" s="307"/>
      <c r="O365" s="307"/>
      <c r="P365" s="83">
        <f>P366</f>
        <v>4000000</v>
      </c>
      <c r="Q365" s="83">
        <f>Q366</f>
        <v>4000000</v>
      </c>
      <c r="R365" s="83">
        <f>P365-Q365</f>
        <v>0</v>
      </c>
      <c r="S365" s="185"/>
      <c r="T365" s="64"/>
      <c r="U365" s="40"/>
      <c r="V365" s="40"/>
      <c r="W365" s="40"/>
      <c r="X365" s="8"/>
      <c r="Y365" s="8"/>
      <c r="Z365" s="4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/>
      <c r="AW365"/>
      <c r="AX365"/>
      <c r="AY365"/>
    </row>
    <row r="366" spans="1:51" s="91" customFormat="1" ht="26.45" customHeight="1">
      <c r="A366" s="28"/>
      <c r="B366" s="1"/>
      <c r="C366" s="305" t="s">
        <v>142</v>
      </c>
      <c r="D366" s="305"/>
      <c r="E366" s="306"/>
      <c r="F366" s="1"/>
      <c r="G366" s="1"/>
      <c r="H366" s="1"/>
      <c r="I366" s="1"/>
      <c r="J366" s="1"/>
      <c r="K366" s="1"/>
      <c r="L366" s="1"/>
      <c r="M366" s="307" t="s">
        <v>143</v>
      </c>
      <c r="N366" s="307"/>
      <c r="O366" s="308"/>
      <c r="P366" s="201">
        <v>4000000</v>
      </c>
      <c r="Q366" s="202">
        <f>+[11]Desember!$M$23</f>
        <v>4000000</v>
      </c>
      <c r="R366" s="202">
        <f>P366-Q366</f>
        <v>0</v>
      </c>
      <c r="S366" s="202">
        <f>Q366/P366*100</f>
        <v>100</v>
      </c>
      <c r="T366" s="204" t="s">
        <v>378</v>
      </c>
      <c r="U366" s="225">
        <v>1</v>
      </c>
      <c r="V366" s="225" t="s">
        <v>133</v>
      </c>
      <c r="W366" s="226">
        <f>+[11]Desember!$M$23</f>
        <v>4000000</v>
      </c>
      <c r="X366" s="227">
        <f>U366*W366</f>
        <v>4000000</v>
      </c>
      <c r="Y366" s="65" t="s">
        <v>35</v>
      </c>
      <c r="Z366" s="66">
        <f>U366*X366</f>
        <v>4000000</v>
      </c>
      <c r="AA366" s="65"/>
      <c r="AB366" s="1"/>
      <c r="AC366" s="67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/>
      <c r="AW366"/>
      <c r="AX366"/>
      <c r="AY366"/>
    </row>
    <row r="367" spans="1:51" ht="15" customHeight="1">
      <c r="A367" s="28"/>
      <c r="E367" s="37"/>
      <c r="P367" s="78"/>
      <c r="R367" s="62"/>
      <c r="S367" s="185"/>
      <c r="T367" s="64"/>
      <c r="U367" s="40"/>
      <c r="V367" s="40"/>
      <c r="W367" s="40"/>
      <c r="Y367" s="8"/>
      <c r="Z367" s="41"/>
    </row>
    <row r="368" spans="1:51" ht="15" customHeight="1">
      <c r="A368" s="28"/>
      <c r="E368" s="37"/>
      <c r="I368" s="81" t="s">
        <v>145</v>
      </c>
      <c r="J368" s="129"/>
      <c r="K368" s="129"/>
      <c r="L368" s="129"/>
      <c r="M368" s="129"/>
      <c r="N368" s="129"/>
      <c r="O368" s="129"/>
      <c r="P368" s="137">
        <f t="shared" ref="P368:Q370" si="22">P369</f>
        <v>8000000</v>
      </c>
      <c r="Q368" s="137">
        <f>Q369</f>
        <v>7953000</v>
      </c>
      <c r="R368" s="138">
        <f>P368-Q368</f>
        <v>47000</v>
      </c>
      <c r="S368" s="188"/>
      <c r="T368" s="64"/>
      <c r="U368" s="40"/>
      <c r="V368" s="40"/>
      <c r="W368" s="40"/>
      <c r="Y368" s="8"/>
      <c r="Z368" s="41"/>
    </row>
    <row r="369" spans="1:51" s="91" customFormat="1" ht="15" customHeight="1">
      <c r="A369" s="28"/>
      <c r="B369" s="1"/>
      <c r="C369" s="305" t="s">
        <v>67</v>
      </c>
      <c r="D369" s="305"/>
      <c r="E369" s="306"/>
      <c r="F369" s="1"/>
      <c r="G369" s="1"/>
      <c r="H369" s="1"/>
      <c r="I369" s="1"/>
      <c r="J369" s="313" t="s">
        <v>68</v>
      </c>
      <c r="K369" s="313"/>
      <c r="L369" s="313"/>
      <c r="M369" s="313"/>
      <c r="N369" s="313"/>
      <c r="O369" s="313"/>
      <c r="P369" s="83">
        <f t="shared" si="22"/>
        <v>8000000</v>
      </c>
      <c r="Q369" s="83">
        <f>Q370</f>
        <v>7953000</v>
      </c>
      <c r="R369" s="83">
        <f>P369-Q369</f>
        <v>47000</v>
      </c>
      <c r="S369" s="185"/>
      <c r="T369" s="64"/>
      <c r="U369" s="40"/>
      <c r="V369" s="40"/>
      <c r="W369" s="40"/>
      <c r="X369" s="8"/>
      <c r="Y369" s="8"/>
      <c r="Z369" s="4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/>
      <c r="AW369"/>
      <c r="AX369"/>
      <c r="AY369"/>
    </row>
    <row r="370" spans="1:51" s="91" customFormat="1" ht="15" customHeight="1">
      <c r="A370" s="28"/>
      <c r="B370" s="1"/>
      <c r="C370" s="305" t="s">
        <v>138</v>
      </c>
      <c r="D370" s="305"/>
      <c r="E370" s="306"/>
      <c r="F370" s="1"/>
      <c r="G370" s="1"/>
      <c r="H370" s="1"/>
      <c r="I370" s="1"/>
      <c r="J370" s="1"/>
      <c r="K370" s="307" t="s">
        <v>139</v>
      </c>
      <c r="L370" s="307"/>
      <c r="M370" s="307"/>
      <c r="N370" s="307"/>
      <c r="O370" s="307"/>
      <c r="P370" s="83">
        <f t="shared" si="22"/>
        <v>8000000</v>
      </c>
      <c r="Q370" s="83">
        <f t="shared" si="22"/>
        <v>7953000</v>
      </c>
      <c r="R370" s="83">
        <f>P370-Q370</f>
        <v>47000</v>
      </c>
      <c r="S370" s="185"/>
      <c r="T370" s="64"/>
      <c r="U370" s="40"/>
      <c r="V370" s="40"/>
      <c r="W370" s="40"/>
      <c r="X370" s="8"/>
      <c r="Y370" s="8"/>
      <c r="Z370" s="4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/>
      <c r="AW370"/>
      <c r="AX370"/>
      <c r="AY370"/>
    </row>
    <row r="371" spans="1:51" s="91" customFormat="1" ht="15" customHeight="1">
      <c r="A371" s="28"/>
      <c r="B371" s="1"/>
      <c r="C371" s="305" t="s">
        <v>140</v>
      </c>
      <c r="D371" s="305"/>
      <c r="E371" s="306"/>
      <c r="F371" s="1"/>
      <c r="G371" s="1"/>
      <c r="H371" s="1"/>
      <c r="I371" s="1"/>
      <c r="J371" s="1"/>
      <c r="K371" s="1"/>
      <c r="L371" s="307" t="s">
        <v>141</v>
      </c>
      <c r="M371" s="307"/>
      <c r="N371" s="307"/>
      <c r="O371" s="307"/>
      <c r="P371" s="83">
        <f>SUM(P372:P377)</f>
        <v>8000000</v>
      </c>
      <c r="Q371" s="83">
        <f>SUM(Q372:Q377)</f>
        <v>7953000</v>
      </c>
      <c r="R371" s="83">
        <f>P371-Q371</f>
        <v>47000</v>
      </c>
      <c r="S371" s="185"/>
      <c r="T371" s="64"/>
      <c r="U371" s="40"/>
      <c r="V371" s="40"/>
      <c r="W371" s="40"/>
      <c r="X371" s="8"/>
      <c r="Y371" s="8"/>
      <c r="Z371" s="4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/>
      <c r="AW371"/>
      <c r="AX371"/>
      <c r="AY371"/>
    </row>
    <row r="372" spans="1:51" ht="24.75" customHeight="1">
      <c r="A372" s="28"/>
      <c r="C372" s="10"/>
      <c r="D372" s="10"/>
      <c r="E372" s="57"/>
      <c r="M372" s="59"/>
      <c r="N372" s="59"/>
      <c r="O372" s="139"/>
      <c r="P372" s="62"/>
      <c r="Q372" s="61"/>
      <c r="R372" s="62"/>
      <c r="S372" s="185"/>
      <c r="T372" s="208"/>
      <c r="U372" s="255"/>
      <c r="V372" s="255"/>
      <c r="W372" s="255"/>
      <c r="X372" s="283"/>
      <c r="Y372" s="283"/>
      <c r="Z372" s="284"/>
    </row>
    <row r="373" spans="1:51" ht="24.75" customHeight="1">
      <c r="A373" s="28"/>
      <c r="C373" s="10"/>
      <c r="D373" s="10"/>
      <c r="E373" s="57"/>
      <c r="M373" s="59"/>
      <c r="N373" s="59"/>
      <c r="O373" s="139"/>
      <c r="P373" s="62"/>
      <c r="Q373" s="61"/>
      <c r="R373" s="62"/>
      <c r="S373" s="185"/>
      <c r="T373" s="208"/>
      <c r="U373" s="255"/>
      <c r="V373" s="255"/>
      <c r="W373" s="255"/>
      <c r="X373" s="283"/>
      <c r="Y373" s="283"/>
      <c r="Z373" s="284"/>
    </row>
    <row r="374" spans="1:51" ht="27" customHeight="1">
      <c r="A374" s="28"/>
      <c r="C374" s="305" t="s">
        <v>146</v>
      </c>
      <c r="D374" s="305"/>
      <c r="E374" s="306"/>
      <c r="M374" s="319" t="s">
        <v>147</v>
      </c>
      <c r="N374" s="319"/>
      <c r="O374" s="320"/>
      <c r="P374" s="201">
        <v>3000000</v>
      </c>
      <c r="Q374" s="202">
        <v>2990000</v>
      </c>
      <c r="R374" s="202">
        <v>10000</v>
      </c>
      <c r="S374" s="202">
        <v>99.666666666666671</v>
      </c>
      <c r="T374" s="261" t="s">
        <v>379</v>
      </c>
      <c r="U374" s="280">
        <v>1</v>
      </c>
      <c r="V374" s="281" t="s">
        <v>133</v>
      </c>
      <c r="W374" s="282">
        <v>2990000</v>
      </c>
      <c r="X374" s="274">
        <v>2990000</v>
      </c>
      <c r="Y374" s="283"/>
      <c r="Z374" s="284"/>
    </row>
    <row r="375" spans="1:51" ht="27" customHeight="1">
      <c r="A375" s="28"/>
      <c r="C375" s="10"/>
      <c r="D375" s="10"/>
      <c r="E375" s="57"/>
      <c r="M375" s="11"/>
      <c r="N375" s="11"/>
      <c r="O375" s="141"/>
      <c r="P375" s="140"/>
      <c r="Q375" s="54"/>
      <c r="R375" s="62"/>
      <c r="S375" s="185"/>
      <c r="T375" s="208"/>
      <c r="U375" s="255"/>
      <c r="V375" s="255"/>
      <c r="W375" s="255"/>
      <c r="X375" s="283"/>
      <c r="Y375" s="283"/>
      <c r="Z375" s="284"/>
    </row>
    <row r="376" spans="1:51" ht="27" customHeight="1">
      <c r="A376" s="28"/>
      <c r="C376" s="10"/>
      <c r="D376" s="10"/>
      <c r="E376" s="57"/>
      <c r="M376" s="11"/>
      <c r="N376" s="11"/>
      <c r="O376" s="141"/>
      <c r="P376" s="140"/>
      <c r="Q376" s="54"/>
      <c r="R376" s="62"/>
      <c r="S376" s="185"/>
      <c r="T376" s="208"/>
      <c r="U376" s="255"/>
      <c r="V376" s="255"/>
      <c r="W376" s="255"/>
      <c r="X376" s="283"/>
      <c r="Y376" s="283"/>
      <c r="Z376" s="284"/>
    </row>
    <row r="377" spans="1:51" ht="25.5" customHeight="1">
      <c r="A377" s="28"/>
      <c r="C377" s="305" t="s">
        <v>146</v>
      </c>
      <c r="D377" s="305"/>
      <c r="E377" s="306"/>
      <c r="M377" s="319" t="s">
        <v>148</v>
      </c>
      <c r="N377" s="319"/>
      <c r="O377" s="320"/>
      <c r="P377" s="140">
        <v>5000000</v>
      </c>
      <c r="Q377" s="54">
        <v>4963000</v>
      </c>
      <c r="R377" s="62">
        <v>37000</v>
      </c>
      <c r="S377" s="185">
        <v>99.26</v>
      </c>
      <c r="T377" s="219" t="s">
        <v>380</v>
      </c>
      <c r="U377" s="285">
        <v>1</v>
      </c>
      <c r="V377" s="286" t="s">
        <v>133</v>
      </c>
      <c r="W377" s="283">
        <v>4963000</v>
      </c>
      <c r="X377" s="284">
        <v>4963000</v>
      </c>
      <c r="Y377" s="283"/>
      <c r="Z377" s="284"/>
    </row>
    <row r="378" spans="1:51" ht="25.5" customHeight="1">
      <c r="A378" s="28"/>
      <c r="C378" s="10"/>
      <c r="D378" s="10"/>
      <c r="E378" s="57"/>
      <c r="M378" s="11"/>
      <c r="N378" s="11"/>
      <c r="O378" s="11"/>
      <c r="P378" s="140"/>
      <c r="Q378" s="54"/>
      <c r="R378" s="62"/>
      <c r="S378" s="185"/>
      <c r="T378" s="208"/>
      <c r="U378" s="255"/>
      <c r="V378" s="255"/>
      <c r="W378" s="255"/>
      <c r="X378" s="283"/>
      <c r="Y378" s="283"/>
      <c r="Z378" s="284"/>
    </row>
    <row r="379" spans="1:51" ht="25.5" customHeight="1">
      <c r="A379" s="28"/>
      <c r="C379" s="10"/>
      <c r="D379" s="10"/>
      <c r="E379" s="57"/>
      <c r="M379" s="11"/>
      <c r="N379" s="11"/>
      <c r="O379" s="11"/>
      <c r="P379" s="140"/>
      <c r="Q379" s="54"/>
      <c r="R379" s="62"/>
      <c r="S379" s="185"/>
      <c r="T379" s="208"/>
      <c r="U379" s="255"/>
      <c r="V379" s="255"/>
      <c r="W379" s="255"/>
      <c r="X379" s="283"/>
      <c r="Y379" s="283"/>
      <c r="Z379" s="284"/>
    </row>
    <row r="380" spans="1:51" ht="25.5" customHeight="1">
      <c r="A380" s="28"/>
      <c r="C380" s="10"/>
      <c r="D380" s="10"/>
      <c r="E380" s="57"/>
      <c r="M380" s="11"/>
      <c r="N380" s="11"/>
      <c r="O380" s="11"/>
      <c r="P380" s="140"/>
      <c r="Q380" s="54"/>
      <c r="R380" s="62"/>
      <c r="S380" s="185"/>
      <c r="T380" s="208"/>
      <c r="U380" s="255"/>
      <c r="V380" s="255"/>
      <c r="W380" s="255"/>
      <c r="X380" s="283"/>
      <c r="Y380" s="283"/>
      <c r="Z380" s="284"/>
    </row>
    <row r="381" spans="1:51" ht="25.5" customHeight="1">
      <c r="A381" s="28"/>
      <c r="C381" s="10"/>
      <c r="D381" s="10"/>
      <c r="E381" s="57"/>
      <c r="M381" s="11"/>
      <c r="N381" s="11"/>
      <c r="O381" s="11"/>
      <c r="P381" s="140"/>
      <c r="Q381" s="54"/>
      <c r="R381" s="62"/>
      <c r="S381" s="185"/>
      <c r="T381" s="208"/>
      <c r="U381" s="255"/>
      <c r="V381" s="255"/>
      <c r="W381" s="255"/>
      <c r="X381" s="283"/>
      <c r="Y381" s="283"/>
      <c r="Z381" s="284"/>
    </row>
    <row r="382" spans="1:51" ht="25.5" customHeight="1">
      <c r="A382" s="28"/>
      <c r="C382" s="10"/>
      <c r="D382" s="10"/>
      <c r="E382" s="57"/>
      <c r="M382" s="11"/>
      <c r="N382" s="11"/>
      <c r="O382" s="11"/>
      <c r="P382" s="140"/>
      <c r="Q382" s="54"/>
      <c r="R382" s="62"/>
      <c r="S382" s="185"/>
      <c r="T382" s="208"/>
      <c r="U382" s="255"/>
      <c r="V382" s="255"/>
      <c r="W382" s="255"/>
      <c r="X382" s="283"/>
      <c r="Y382" s="283"/>
      <c r="Z382" s="284"/>
    </row>
    <row r="383" spans="1:51" ht="25.5" customHeight="1">
      <c r="A383" s="28"/>
      <c r="C383" s="10"/>
      <c r="D383" s="10"/>
      <c r="E383" s="57"/>
      <c r="M383" s="11"/>
      <c r="N383" s="11"/>
      <c r="O383" s="11"/>
      <c r="P383" s="140"/>
      <c r="Q383" s="54"/>
      <c r="R383" s="62"/>
      <c r="S383" s="185"/>
      <c r="T383" s="208"/>
      <c r="U383" s="255"/>
      <c r="V383" s="255"/>
      <c r="W383" s="255"/>
      <c r="X383" s="283"/>
      <c r="Y383" s="283"/>
      <c r="Z383" s="284"/>
    </row>
    <row r="384" spans="1:51" ht="15" customHeight="1">
      <c r="A384" s="28"/>
      <c r="E384" s="37"/>
      <c r="P384" s="78"/>
      <c r="R384" s="62"/>
      <c r="S384" s="185"/>
      <c r="T384" s="64"/>
      <c r="U384" s="40"/>
      <c r="V384" s="40"/>
      <c r="W384" s="40"/>
      <c r="Y384" s="8"/>
      <c r="Z384" s="41"/>
    </row>
    <row r="385" spans="1:51" ht="15" customHeight="1">
      <c r="A385" s="28"/>
      <c r="E385" s="37"/>
      <c r="P385" s="78"/>
      <c r="R385" s="62"/>
      <c r="S385" s="185"/>
      <c r="T385" s="64"/>
      <c r="U385" s="40"/>
      <c r="V385" s="40"/>
      <c r="W385" s="40"/>
      <c r="Y385" s="8"/>
      <c r="Z385" s="41"/>
    </row>
    <row r="386" spans="1:51" ht="15" customHeight="1">
      <c r="A386" s="28"/>
      <c r="E386" s="37"/>
      <c r="I386" s="81" t="s">
        <v>149</v>
      </c>
      <c r="J386" s="81"/>
      <c r="K386" s="81"/>
      <c r="L386" s="81"/>
      <c r="M386" s="81"/>
      <c r="N386" s="81"/>
      <c r="O386" s="81"/>
      <c r="P386" s="142">
        <f t="shared" ref="P386:Q389" si="23">P387</f>
        <v>70000000</v>
      </c>
      <c r="Q386" s="142">
        <f t="shared" si="23"/>
        <v>69475000</v>
      </c>
      <c r="R386" s="143">
        <f>P386-Q386</f>
        <v>525000</v>
      </c>
      <c r="S386" s="186"/>
      <c r="T386" s="64"/>
      <c r="U386" s="40"/>
      <c r="V386" s="40"/>
      <c r="W386" s="40"/>
      <c r="Y386" s="8"/>
      <c r="Z386" s="41"/>
    </row>
    <row r="387" spans="1:51" s="91" customFormat="1" ht="15" customHeight="1">
      <c r="A387" s="28"/>
      <c r="B387" s="1"/>
      <c r="C387" s="305" t="s">
        <v>67</v>
      </c>
      <c r="D387" s="305"/>
      <c r="E387" s="306"/>
      <c r="F387" s="1"/>
      <c r="G387" s="1"/>
      <c r="H387" s="1"/>
      <c r="I387" s="1"/>
      <c r="J387" s="313" t="s">
        <v>68</v>
      </c>
      <c r="K387" s="313"/>
      <c r="L387" s="313"/>
      <c r="M387" s="313"/>
      <c r="N387" s="313"/>
      <c r="O387" s="313"/>
      <c r="P387" s="62">
        <f t="shared" si="23"/>
        <v>70000000</v>
      </c>
      <c r="Q387" s="62">
        <f t="shared" si="23"/>
        <v>69475000</v>
      </c>
      <c r="R387" s="62">
        <f>P387-Q387</f>
        <v>525000</v>
      </c>
      <c r="S387" s="185"/>
      <c r="T387" s="64"/>
      <c r="U387" s="40"/>
      <c r="V387" s="40"/>
      <c r="W387" s="40"/>
      <c r="X387" s="8"/>
      <c r="Y387" s="8"/>
      <c r="Z387" s="4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/>
      <c r="AW387"/>
      <c r="AX387"/>
      <c r="AY387"/>
    </row>
    <row r="388" spans="1:51" s="91" customFormat="1" ht="15" customHeight="1">
      <c r="A388" s="28"/>
      <c r="B388" s="1"/>
      <c r="C388" s="305" t="s">
        <v>138</v>
      </c>
      <c r="D388" s="305"/>
      <c r="E388" s="306"/>
      <c r="F388" s="1"/>
      <c r="G388" s="1"/>
      <c r="H388" s="1"/>
      <c r="I388" s="1"/>
      <c r="J388" s="1"/>
      <c r="K388" s="307" t="s">
        <v>139</v>
      </c>
      <c r="L388" s="307"/>
      <c r="M388" s="307"/>
      <c r="N388" s="307"/>
      <c r="O388" s="307"/>
      <c r="P388" s="83">
        <f t="shared" si="23"/>
        <v>70000000</v>
      </c>
      <c r="Q388" s="83">
        <f t="shared" si="23"/>
        <v>69475000</v>
      </c>
      <c r="R388" s="83">
        <f>P388-Q388</f>
        <v>525000</v>
      </c>
      <c r="S388" s="185"/>
      <c r="T388" s="64"/>
      <c r="U388" s="40"/>
      <c r="V388" s="40"/>
      <c r="W388" s="40"/>
      <c r="X388" s="8"/>
      <c r="Y388" s="8"/>
      <c r="Z388" s="4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/>
      <c r="AW388"/>
      <c r="AX388"/>
      <c r="AY388"/>
    </row>
    <row r="389" spans="1:51" s="91" customFormat="1" ht="15" customHeight="1">
      <c r="A389" s="28"/>
      <c r="B389" s="1"/>
      <c r="C389" s="305" t="s">
        <v>150</v>
      </c>
      <c r="D389" s="305"/>
      <c r="E389" s="306"/>
      <c r="F389" s="1"/>
      <c r="G389" s="1"/>
      <c r="H389" s="1"/>
      <c r="I389" s="1"/>
      <c r="J389" s="1"/>
      <c r="K389" s="1"/>
      <c r="L389" s="307" t="s">
        <v>151</v>
      </c>
      <c r="M389" s="307"/>
      <c r="N389" s="307"/>
      <c r="O389" s="307"/>
      <c r="P389" s="83">
        <f>P390</f>
        <v>70000000</v>
      </c>
      <c r="Q389" s="83">
        <f t="shared" si="23"/>
        <v>69475000</v>
      </c>
      <c r="R389" s="83">
        <f>P389-Q389</f>
        <v>525000</v>
      </c>
      <c r="S389" s="185"/>
      <c r="T389" s="64"/>
      <c r="U389" s="40"/>
      <c r="V389" s="40"/>
      <c r="W389" s="40"/>
      <c r="X389" s="8"/>
      <c r="Y389" s="8"/>
      <c r="Z389" s="4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/>
      <c r="AW389"/>
      <c r="AX389"/>
      <c r="AY389"/>
    </row>
    <row r="390" spans="1:51" s="91" customFormat="1" ht="34.5" customHeight="1">
      <c r="A390" s="28"/>
      <c r="B390" s="1"/>
      <c r="C390" s="305" t="s">
        <v>152</v>
      </c>
      <c r="D390" s="305"/>
      <c r="E390" s="306"/>
      <c r="F390" s="1"/>
      <c r="G390" s="1"/>
      <c r="H390" s="1"/>
      <c r="I390" s="1"/>
      <c r="J390" s="1"/>
      <c r="K390" s="1"/>
      <c r="L390" s="1"/>
      <c r="M390" s="307" t="s">
        <v>153</v>
      </c>
      <c r="N390" s="307"/>
      <c r="O390" s="308"/>
      <c r="P390" s="201">
        <v>70000000</v>
      </c>
      <c r="Q390" s="201">
        <f>+[12]Desember!$M$14</f>
        <v>69475000</v>
      </c>
      <c r="R390" s="202">
        <f>P390-Q390</f>
        <v>525000</v>
      </c>
      <c r="S390" s="202">
        <f>Q390/P390*100</f>
        <v>99.25</v>
      </c>
      <c r="T390" s="259" t="s">
        <v>381</v>
      </c>
      <c r="U390" s="278">
        <v>1</v>
      </c>
      <c r="V390" s="225" t="s">
        <v>128</v>
      </c>
      <c r="W390" s="226">
        <f>+[12]Desember!$M$14</f>
        <v>69475000</v>
      </c>
      <c r="X390" s="227">
        <f>+W390</f>
        <v>69475000</v>
      </c>
      <c r="Y390" s="65"/>
      <c r="Z390" s="66"/>
      <c r="AA390" s="65"/>
      <c r="AB390" s="1"/>
      <c r="AC390" s="67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/>
      <c r="AW390"/>
      <c r="AX390"/>
      <c r="AY390"/>
    </row>
    <row r="391" spans="1:51" s="91" customFormat="1" ht="17.100000000000001" customHeight="1">
      <c r="A391" s="28"/>
      <c r="B391" s="1"/>
      <c r="C391" s="10"/>
      <c r="D391" s="10"/>
      <c r="E391" s="57"/>
      <c r="F391" s="1"/>
      <c r="G391" s="1"/>
      <c r="H391" s="1"/>
      <c r="I391" s="1"/>
      <c r="J391" s="1"/>
      <c r="K391" s="1"/>
      <c r="L391" s="1"/>
      <c r="M391" s="59"/>
      <c r="N391" s="59"/>
      <c r="O391" s="59"/>
      <c r="P391" s="62"/>
      <c r="Q391" s="61"/>
      <c r="R391" s="62"/>
      <c r="S391" s="185"/>
      <c r="T391" s="64"/>
      <c r="U391" s="40"/>
      <c r="V391" s="40"/>
      <c r="W391" s="40"/>
      <c r="X391" s="65"/>
      <c r="Y391" s="65"/>
      <c r="Z391" s="66"/>
      <c r="AA391" s="65"/>
      <c r="AB391" s="1"/>
      <c r="AC391" s="67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/>
      <c r="AW391"/>
      <c r="AX391"/>
      <c r="AY391"/>
    </row>
    <row r="392" spans="1:51" s="91" customFormat="1" ht="22.5" customHeight="1">
      <c r="A392" s="28"/>
      <c r="B392" s="1"/>
      <c r="C392" s="10"/>
      <c r="D392" s="10"/>
      <c r="E392" s="57"/>
      <c r="F392" s="1"/>
      <c r="G392" s="1"/>
      <c r="H392" s="1"/>
      <c r="I392" s="1"/>
      <c r="J392" s="1"/>
      <c r="K392" s="1"/>
      <c r="L392" s="1"/>
      <c r="M392" s="59"/>
      <c r="N392" s="59"/>
      <c r="O392" s="59"/>
      <c r="P392" s="62"/>
      <c r="Q392" s="61"/>
      <c r="R392" s="62"/>
      <c r="S392" s="185"/>
      <c r="T392" s="64"/>
      <c r="U392" s="40"/>
      <c r="V392" s="40"/>
      <c r="W392" s="40"/>
      <c r="X392" s="65"/>
      <c r="Y392" s="65"/>
      <c r="Z392" s="128"/>
      <c r="AA392" s="65"/>
      <c r="AB392" s="1"/>
      <c r="AC392" s="67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/>
      <c r="AW392"/>
      <c r="AX392"/>
      <c r="AY392"/>
    </row>
    <row r="393" spans="1:51" s="91" customFormat="1" ht="15" customHeight="1">
      <c r="A393" s="28"/>
      <c r="B393" s="1"/>
      <c r="C393" s="1"/>
      <c r="D393" s="1"/>
      <c r="E393" s="37"/>
      <c r="F393" s="1"/>
      <c r="G393" s="1"/>
      <c r="H393" s="1"/>
      <c r="I393" s="1"/>
      <c r="J393" s="1"/>
      <c r="K393" s="1"/>
      <c r="L393" s="1"/>
      <c r="M393" s="105"/>
      <c r="N393" s="105"/>
      <c r="O393" s="105"/>
      <c r="P393" s="78"/>
      <c r="Q393" s="77"/>
      <c r="R393" s="62"/>
      <c r="S393" s="185"/>
      <c r="T393" s="64"/>
      <c r="U393" s="40"/>
      <c r="V393" s="40"/>
      <c r="W393" s="40"/>
      <c r="X393" s="8"/>
      <c r="Y393" s="8"/>
      <c r="Z393" s="74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/>
      <c r="AW393"/>
      <c r="AX393"/>
      <c r="AY393"/>
    </row>
    <row r="394" spans="1:51" ht="27.6" customHeight="1">
      <c r="A394" s="28"/>
      <c r="E394" s="37"/>
      <c r="G394" s="323" t="s">
        <v>155</v>
      </c>
      <c r="H394" s="323"/>
      <c r="I394" s="323"/>
      <c r="J394" s="323"/>
      <c r="K394" s="323"/>
      <c r="L394" s="323"/>
      <c r="M394" s="323"/>
      <c r="N394" s="323"/>
      <c r="O394" s="324"/>
      <c r="P394" s="144">
        <v>1100000000</v>
      </c>
      <c r="Q394" s="144">
        <v>1091799500</v>
      </c>
      <c r="R394" s="145">
        <f>P394-Q394</f>
        <v>8200500</v>
      </c>
      <c r="S394" s="182"/>
      <c r="T394" s="64"/>
      <c r="U394" s="40"/>
      <c r="V394" s="40"/>
      <c r="W394" s="40"/>
      <c r="Y394" s="8"/>
      <c r="Z394" s="41"/>
    </row>
    <row r="395" spans="1:51" ht="30.6" customHeight="1">
      <c r="A395" s="28"/>
      <c r="E395" s="37"/>
      <c r="H395" s="316" t="s">
        <v>156</v>
      </c>
      <c r="I395" s="316"/>
      <c r="J395" s="316"/>
      <c r="K395" s="316"/>
      <c r="L395" s="316"/>
      <c r="M395" s="316"/>
      <c r="N395" s="316"/>
      <c r="O395" s="317"/>
      <c r="P395" s="144">
        <v>1100000000</v>
      </c>
      <c r="Q395" s="144">
        <v>1091799500</v>
      </c>
      <c r="R395" s="88">
        <f t="shared" ref="R395:R400" si="24">P395-Q395</f>
        <v>8200500</v>
      </c>
      <c r="S395" s="187"/>
      <c r="T395" s="64"/>
      <c r="U395" s="40"/>
      <c r="V395" s="40"/>
      <c r="W395" s="40"/>
      <c r="Y395" s="8"/>
      <c r="Z395" s="41"/>
    </row>
    <row r="396" spans="1:51" ht="36" customHeight="1">
      <c r="A396" s="28"/>
      <c r="E396" s="37"/>
      <c r="I396" s="311" t="s">
        <v>157</v>
      </c>
      <c r="J396" s="311"/>
      <c r="K396" s="311"/>
      <c r="L396" s="311"/>
      <c r="M396" s="311"/>
      <c r="N396" s="311"/>
      <c r="O396" s="312"/>
      <c r="P396" s="144">
        <v>1100000000</v>
      </c>
      <c r="Q396" s="144">
        <v>1091799500</v>
      </c>
      <c r="R396" s="90">
        <f t="shared" si="24"/>
        <v>8200500</v>
      </c>
      <c r="S396" s="186"/>
      <c r="T396" s="64"/>
      <c r="U396" s="40"/>
      <c r="V396" s="40"/>
      <c r="W396" s="40"/>
      <c r="Y396" s="8"/>
      <c r="Z396" s="41"/>
    </row>
    <row r="397" spans="1:51" s="91" customFormat="1" ht="15" customHeight="1">
      <c r="A397" s="28"/>
      <c r="B397" s="1"/>
      <c r="C397" s="305" t="s">
        <v>67</v>
      </c>
      <c r="D397" s="305"/>
      <c r="E397" s="306"/>
      <c r="F397" s="1"/>
      <c r="G397" s="1"/>
      <c r="H397" s="1"/>
      <c r="I397" s="1"/>
      <c r="J397" s="313" t="s">
        <v>68</v>
      </c>
      <c r="K397" s="313"/>
      <c r="L397" s="313"/>
      <c r="M397" s="313"/>
      <c r="N397" s="313"/>
      <c r="O397" s="313"/>
      <c r="P397" s="83">
        <f t="shared" ref="P397:Q399" si="25">P398</f>
        <v>5000000</v>
      </c>
      <c r="Q397" s="146">
        <v>4911000</v>
      </c>
      <c r="R397" s="83">
        <f t="shared" si="24"/>
        <v>89000</v>
      </c>
      <c r="S397" s="185"/>
      <c r="T397" s="64"/>
      <c r="U397" s="40"/>
      <c r="V397" s="40"/>
      <c r="W397" s="40"/>
      <c r="X397" s="8"/>
      <c r="Y397" s="8"/>
      <c r="Z397" s="4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/>
      <c r="AW397"/>
      <c r="AX397"/>
      <c r="AY397"/>
    </row>
    <row r="398" spans="1:51" ht="12.75" customHeight="1">
      <c r="A398" s="28"/>
      <c r="C398" s="8" t="s">
        <v>158</v>
      </c>
      <c r="D398" s="8"/>
      <c r="E398" s="41"/>
      <c r="F398" s="8"/>
      <c r="G398" s="8"/>
      <c r="H398" s="8"/>
      <c r="I398" s="9"/>
      <c r="J398" s="9"/>
      <c r="K398" s="8" t="s">
        <v>70</v>
      </c>
      <c r="L398" s="9"/>
      <c r="M398" s="11"/>
      <c r="N398" s="11"/>
      <c r="O398" s="8"/>
      <c r="P398" s="79">
        <f t="shared" si="25"/>
        <v>5000000</v>
      </c>
      <c r="Q398" s="79">
        <f t="shared" si="25"/>
        <v>4700000</v>
      </c>
      <c r="R398" s="79">
        <f t="shared" si="24"/>
        <v>300000</v>
      </c>
      <c r="S398" s="185"/>
      <c r="T398" s="64"/>
      <c r="U398" s="40"/>
      <c r="V398" s="40"/>
      <c r="W398" s="40"/>
      <c r="X398" s="65"/>
      <c r="Y398" s="65"/>
      <c r="Z398" s="66"/>
      <c r="AA398" s="65"/>
      <c r="AC398" s="67"/>
    </row>
    <row r="399" spans="1:51" ht="12.75" customHeight="1">
      <c r="A399" s="28"/>
      <c r="C399" s="8" t="s">
        <v>159</v>
      </c>
      <c r="D399" s="8"/>
      <c r="E399" s="41"/>
      <c r="F399" s="8"/>
      <c r="G399" s="8"/>
      <c r="H399" s="8"/>
      <c r="I399" s="9"/>
      <c r="J399" s="9"/>
      <c r="K399" s="9"/>
      <c r="L399" s="8" t="s">
        <v>72</v>
      </c>
      <c r="M399" s="11"/>
      <c r="N399" s="11"/>
      <c r="O399" s="8"/>
      <c r="P399" s="79">
        <f t="shared" si="25"/>
        <v>5000000</v>
      </c>
      <c r="Q399" s="79">
        <f t="shared" si="25"/>
        <v>4700000</v>
      </c>
      <c r="R399" s="79">
        <f t="shared" si="24"/>
        <v>300000</v>
      </c>
      <c r="S399" s="185"/>
      <c r="T399" s="64"/>
      <c r="U399" s="40"/>
      <c r="V399" s="40"/>
      <c r="W399" s="40"/>
      <c r="X399" s="65"/>
      <c r="Y399" s="65"/>
      <c r="Z399" s="66"/>
      <c r="AA399" s="65"/>
      <c r="AC399" s="67"/>
    </row>
    <row r="400" spans="1:51" ht="15.75" customHeight="1">
      <c r="A400" s="28"/>
      <c r="C400" s="305" t="s">
        <v>160</v>
      </c>
      <c r="D400" s="305"/>
      <c r="E400" s="306"/>
      <c r="M400" s="307" t="s">
        <v>161</v>
      </c>
      <c r="N400" s="307"/>
      <c r="O400" s="308"/>
      <c r="P400" s="133">
        <v>5000000</v>
      </c>
      <c r="Q400" s="133">
        <f>Z400</f>
        <v>4700000</v>
      </c>
      <c r="R400" s="133">
        <f t="shared" si="24"/>
        <v>300000</v>
      </c>
      <c r="S400" s="185"/>
      <c r="T400" s="64" t="s">
        <v>162</v>
      </c>
      <c r="U400" s="40">
        <v>1</v>
      </c>
      <c r="V400" s="40" t="s">
        <v>154</v>
      </c>
      <c r="W400" s="40" t="s">
        <v>34</v>
      </c>
      <c r="X400" s="65">
        <v>4700000</v>
      </c>
      <c r="Y400" s="65" t="s">
        <v>35</v>
      </c>
      <c r="Z400" s="128">
        <f>U400*X400</f>
        <v>4700000</v>
      </c>
      <c r="AA400" s="65"/>
      <c r="AC400" s="67"/>
    </row>
    <row r="401" spans="1:51" s="91" customFormat="1" ht="15" customHeight="1">
      <c r="A401" s="28"/>
      <c r="B401" s="1"/>
      <c r="C401" s="10"/>
      <c r="D401" s="10"/>
      <c r="E401" s="57"/>
      <c r="F401" s="1"/>
      <c r="G401" s="1"/>
      <c r="H401" s="1"/>
      <c r="I401" s="1"/>
      <c r="J401" s="5"/>
      <c r="K401" s="5"/>
      <c r="L401" s="5"/>
      <c r="M401" s="5"/>
      <c r="N401" s="5"/>
      <c r="O401" s="5"/>
      <c r="P401" s="79"/>
      <c r="Q401" s="147"/>
      <c r="R401" s="79"/>
      <c r="S401" s="185"/>
      <c r="T401" s="64"/>
      <c r="U401" s="40"/>
      <c r="V401" s="40"/>
      <c r="W401" s="40"/>
      <c r="X401" s="8"/>
      <c r="Y401" s="8"/>
      <c r="Z401" s="4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/>
      <c r="AW401"/>
      <c r="AX401"/>
      <c r="AY401"/>
    </row>
    <row r="402" spans="1:51" s="91" customFormat="1" ht="15" customHeight="1">
      <c r="A402" s="28"/>
      <c r="B402" s="1"/>
      <c r="C402" s="305" t="s">
        <v>138</v>
      </c>
      <c r="D402" s="305"/>
      <c r="E402" s="306"/>
      <c r="F402" s="1"/>
      <c r="G402" s="1"/>
      <c r="H402" s="1"/>
      <c r="I402" s="1"/>
      <c r="J402" s="1"/>
      <c r="K402" s="307" t="s">
        <v>139</v>
      </c>
      <c r="L402" s="307"/>
      <c r="M402" s="307"/>
      <c r="N402" s="307"/>
      <c r="O402" s="307"/>
      <c r="P402" s="83">
        <f t="shared" ref="P402:Q403" si="26">P403</f>
        <v>95000000</v>
      </c>
      <c r="Q402" s="146">
        <f>Q403</f>
        <v>94683000</v>
      </c>
      <c r="R402" s="83">
        <f>P402-Q402</f>
        <v>317000</v>
      </c>
      <c r="S402" s="185"/>
      <c r="T402" s="64"/>
      <c r="U402" s="40"/>
      <c r="V402" s="40"/>
      <c r="W402" s="40"/>
      <c r="X402" s="8"/>
      <c r="Y402" s="8"/>
      <c r="Z402" s="4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/>
      <c r="AW402"/>
      <c r="AX402"/>
      <c r="AY402"/>
    </row>
    <row r="403" spans="1:51" s="91" customFormat="1" ht="15" customHeight="1">
      <c r="A403" s="28"/>
      <c r="B403" s="1"/>
      <c r="C403" s="305" t="s">
        <v>163</v>
      </c>
      <c r="D403" s="305"/>
      <c r="E403" s="306"/>
      <c r="F403" s="1"/>
      <c r="G403" s="1"/>
      <c r="H403" s="1"/>
      <c r="I403" s="1"/>
      <c r="J403" s="1"/>
      <c r="K403" s="1"/>
      <c r="L403" s="307" t="s">
        <v>164</v>
      </c>
      <c r="M403" s="307"/>
      <c r="N403" s="307"/>
      <c r="O403" s="307"/>
      <c r="P403" s="83">
        <f t="shared" si="26"/>
        <v>95000000</v>
      </c>
      <c r="Q403" s="146">
        <f t="shared" si="26"/>
        <v>94683000</v>
      </c>
      <c r="R403" s="83">
        <f>P403-Q403</f>
        <v>317000</v>
      </c>
      <c r="S403" s="185"/>
      <c r="T403" s="64"/>
      <c r="U403" s="40"/>
      <c r="V403" s="40"/>
      <c r="W403" s="40"/>
      <c r="X403" s="8"/>
      <c r="Y403" s="8"/>
      <c r="Z403" s="4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/>
      <c r="AW403"/>
      <c r="AX403"/>
      <c r="AY403"/>
    </row>
    <row r="404" spans="1:51" s="91" customFormat="1" ht="16.5" customHeight="1">
      <c r="A404" s="28"/>
      <c r="B404" s="1"/>
      <c r="C404" s="305" t="s">
        <v>165</v>
      </c>
      <c r="D404" s="305"/>
      <c r="E404" s="306"/>
      <c r="F404" s="1"/>
      <c r="G404" s="1"/>
      <c r="H404" s="1"/>
      <c r="I404" s="1"/>
      <c r="J404" s="1"/>
      <c r="K404" s="1"/>
      <c r="L404" s="1"/>
      <c r="M404" s="307" t="s">
        <v>166</v>
      </c>
      <c r="N404" s="307"/>
      <c r="O404" s="307"/>
      <c r="P404" s="62">
        <v>95000000</v>
      </c>
      <c r="Q404" s="61">
        <f>Z404</f>
        <v>94683000</v>
      </c>
      <c r="R404" s="62">
        <f>P404-Q404</f>
        <v>317000</v>
      </c>
      <c r="S404" s="185"/>
      <c r="T404" s="64" t="s">
        <v>167</v>
      </c>
      <c r="U404" s="40">
        <v>1</v>
      </c>
      <c r="V404" s="40" t="s">
        <v>144</v>
      </c>
      <c r="W404" s="40" t="s">
        <v>34</v>
      </c>
      <c r="X404" s="65">
        <v>95000000</v>
      </c>
      <c r="Y404" s="65" t="s">
        <v>35</v>
      </c>
      <c r="Z404" s="128">
        <v>94683000</v>
      </c>
      <c r="AA404" s="65"/>
      <c r="AB404" s="1"/>
      <c r="AC404" s="67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/>
      <c r="AW404"/>
      <c r="AX404"/>
      <c r="AY404"/>
    </row>
    <row r="405" spans="1:51" ht="15" customHeight="1">
      <c r="A405" s="64"/>
      <c r="B405" s="8"/>
      <c r="C405" s="10"/>
      <c r="D405" s="10"/>
      <c r="E405" s="57"/>
      <c r="F405" s="8"/>
      <c r="G405" s="8"/>
      <c r="H405" s="8"/>
      <c r="I405" s="8"/>
      <c r="J405" s="8"/>
      <c r="K405" s="8"/>
      <c r="L405" s="8"/>
      <c r="M405" s="59"/>
      <c r="N405" s="59"/>
      <c r="O405" s="59"/>
      <c r="P405" s="62"/>
      <c r="Q405" s="61"/>
      <c r="R405" s="62"/>
      <c r="S405" s="185"/>
      <c r="T405" s="64"/>
      <c r="U405" s="40"/>
      <c r="V405" s="40"/>
      <c r="W405" s="40"/>
      <c r="Y405" s="8"/>
      <c r="Z405" s="41"/>
    </row>
    <row r="406" spans="1:51" ht="15" customHeight="1">
      <c r="A406" s="64"/>
      <c r="B406" s="8"/>
      <c r="C406" s="10"/>
      <c r="D406" s="10"/>
      <c r="E406" s="57"/>
      <c r="F406" s="8"/>
      <c r="G406" s="8"/>
      <c r="H406" s="8"/>
      <c r="I406" s="8"/>
      <c r="J406" s="8"/>
      <c r="K406" s="8"/>
      <c r="L406" s="8"/>
      <c r="M406" s="59"/>
      <c r="N406" s="59"/>
      <c r="O406" s="59"/>
      <c r="P406" s="62"/>
      <c r="Q406" s="61"/>
      <c r="R406" s="62"/>
      <c r="S406" s="185"/>
      <c r="T406" s="64"/>
      <c r="U406" s="40"/>
      <c r="V406" s="40"/>
      <c r="W406" s="40"/>
      <c r="Y406" s="8"/>
      <c r="Z406" s="41"/>
    </row>
    <row r="407" spans="1:51" ht="27" customHeight="1">
      <c r="A407" s="64"/>
      <c r="B407" s="8"/>
      <c r="C407" s="8"/>
      <c r="D407" s="8"/>
      <c r="E407" s="41"/>
      <c r="F407" s="8"/>
      <c r="G407" s="325" t="s">
        <v>172</v>
      </c>
      <c r="H407" s="325"/>
      <c r="I407" s="325"/>
      <c r="J407" s="325"/>
      <c r="K407" s="325"/>
      <c r="L407" s="325"/>
      <c r="M407" s="325"/>
      <c r="N407" s="325"/>
      <c r="O407" s="326"/>
      <c r="P407" s="164">
        <f>P408</f>
        <v>33500000</v>
      </c>
      <c r="Q407" s="164">
        <f>Q408</f>
        <v>33499500</v>
      </c>
      <c r="R407" s="164">
        <f>R408</f>
        <v>500</v>
      </c>
      <c r="S407" s="189"/>
      <c r="T407" s="64"/>
      <c r="U407" s="40"/>
      <c r="V407" s="40"/>
      <c r="W407" s="40"/>
      <c r="Y407" s="8"/>
      <c r="Z407" s="41"/>
    </row>
    <row r="408" spans="1:51" ht="30.6" customHeight="1">
      <c r="A408" s="64"/>
      <c r="B408" s="8"/>
      <c r="C408" s="8"/>
      <c r="D408" s="8"/>
      <c r="E408" s="41"/>
      <c r="F408" s="8"/>
      <c r="G408" s="165"/>
      <c r="H408" s="311" t="s">
        <v>173</v>
      </c>
      <c r="I408" s="311"/>
      <c r="J408" s="311"/>
      <c r="K408" s="311"/>
      <c r="L408" s="311"/>
      <c r="M408" s="311"/>
      <c r="N408" s="311"/>
      <c r="O408" s="312"/>
      <c r="P408" s="166">
        <f>P409+P415</f>
        <v>33500000</v>
      </c>
      <c r="Q408" s="166">
        <f>Q409+Q415</f>
        <v>33499500</v>
      </c>
      <c r="R408" s="167">
        <f>P408-Q408</f>
        <v>500</v>
      </c>
      <c r="S408" s="190"/>
      <c r="T408" s="64"/>
      <c r="U408" s="40"/>
      <c r="V408" s="40"/>
      <c r="W408" s="40"/>
      <c r="Y408" s="8"/>
      <c r="Z408" s="41"/>
    </row>
    <row r="409" spans="1:51" ht="35.1" customHeight="1">
      <c r="A409" s="28"/>
      <c r="E409" s="37"/>
      <c r="G409" s="129"/>
      <c r="H409" s="129"/>
      <c r="I409" s="311" t="s">
        <v>174</v>
      </c>
      <c r="J409" s="311"/>
      <c r="K409" s="311"/>
      <c r="L409" s="311"/>
      <c r="M409" s="311"/>
      <c r="N409" s="311"/>
      <c r="O409" s="312"/>
      <c r="P409" s="89">
        <f t="shared" ref="P409:Q411" si="27">P410</f>
        <v>4500000</v>
      </c>
      <c r="Q409" s="89">
        <f t="shared" si="27"/>
        <v>4500000</v>
      </c>
      <c r="R409" s="90">
        <f>P409-Q409</f>
        <v>0</v>
      </c>
      <c r="S409" s="186"/>
      <c r="T409" s="64"/>
      <c r="U409" s="40"/>
      <c r="V409" s="40"/>
      <c r="W409" s="40"/>
      <c r="Y409" s="8"/>
      <c r="Z409" s="41"/>
    </row>
    <row r="410" spans="1:51" ht="12.75" customHeight="1">
      <c r="A410" s="28"/>
      <c r="C410" s="8" t="s">
        <v>158</v>
      </c>
      <c r="D410" s="8"/>
      <c r="E410" s="41"/>
      <c r="F410" s="8"/>
      <c r="G410" s="8"/>
      <c r="H410" s="8"/>
      <c r="I410" s="9"/>
      <c r="J410" s="8"/>
      <c r="K410" s="8" t="s">
        <v>70</v>
      </c>
      <c r="L410" s="8"/>
      <c r="M410" s="11"/>
      <c r="N410" s="11"/>
      <c r="O410" s="11"/>
      <c r="P410" s="152">
        <f t="shared" si="27"/>
        <v>4500000</v>
      </c>
      <c r="Q410" s="152">
        <f t="shared" si="27"/>
        <v>4500000</v>
      </c>
      <c r="R410" s="79">
        <f>P410-Q410</f>
        <v>0</v>
      </c>
      <c r="S410" s="185"/>
      <c r="T410" s="64"/>
      <c r="U410" s="40"/>
      <c r="V410" s="40"/>
      <c r="W410" s="40"/>
      <c r="Y410" s="8"/>
      <c r="Z410" s="41"/>
    </row>
    <row r="411" spans="1:51" ht="12.75" customHeight="1">
      <c r="A411" s="28"/>
      <c r="C411" s="8" t="s">
        <v>175</v>
      </c>
      <c r="D411" s="8"/>
      <c r="E411" s="41"/>
      <c r="F411" s="8"/>
      <c r="G411" s="8"/>
      <c r="H411" s="8"/>
      <c r="I411" s="9"/>
      <c r="J411" s="8"/>
      <c r="K411" s="9"/>
      <c r="L411" s="8" t="s">
        <v>72</v>
      </c>
      <c r="M411" s="11"/>
      <c r="N411" s="11"/>
      <c r="O411" s="11"/>
      <c r="P411" s="152">
        <f t="shared" si="27"/>
        <v>4500000</v>
      </c>
      <c r="Q411" s="152">
        <f t="shared" si="27"/>
        <v>4500000</v>
      </c>
      <c r="R411" s="79">
        <f>P411-Q411</f>
        <v>0</v>
      </c>
      <c r="S411" s="185"/>
      <c r="T411" s="64"/>
      <c r="U411" s="40"/>
      <c r="V411" s="40"/>
      <c r="W411" s="40"/>
      <c r="Y411" s="8"/>
      <c r="Z411" s="41"/>
    </row>
    <row r="412" spans="1:51" ht="24" customHeight="1">
      <c r="A412" s="28"/>
      <c r="C412" s="8" t="s">
        <v>176</v>
      </c>
      <c r="D412" s="8"/>
      <c r="E412" s="41"/>
      <c r="F412" s="8"/>
      <c r="G412" s="8"/>
      <c r="H412" s="8"/>
      <c r="I412" s="9"/>
      <c r="J412" s="8"/>
      <c r="K412" s="9"/>
      <c r="L412" s="8"/>
      <c r="M412" s="319" t="s">
        <v>177</v>
      </c>
      <c r="N412" s="319"/>
      <c r="O412" s="320"/>
      <c r="P412" s="140">
        <v>4500000</v>
      </c>
      <c r="Q412" s="151">
        <v>4500000</v>
      </c>
      <c r="R412" s="62">
        <f>P412-Q412</f>
        <v>0</v>
      </c>
      <c r="S412" s="185"/>
      <c r="T412" s="64" t="s">
        <v>178</v>
      </c>
      <c r="U412" s="40">
        <v>1</v>
      </c>
      <c r="V412" s="40" t="s">
        <v>189</v>
      </c>
      <c r="W412" s="40" t="s">
        <v>34</v>
      </c>
      <c r="X412" s="135">
        <v>4500000</v>
      </c>
      <c r="Y412" s="8" t="e">
        <f>#REF!</f>
        <v>#REF!</v>
      </c>
      <c r="Z412" s="108">
        <f>U412*X412</f>
        <v>4500000</v>
      </c>
    </row>
    <row r="413" spans="1:51" ht="9.75" customHeight="1">
      <c r="A413" s="28"/>
      <c r="C413" s="8"/>
      <c r="D413" s="8"/>
      <c r="E413" s="41"/>
      <c r="F413" s="8"/>
      <c r="G413" s="8"/>
      <c r="H413" s="8"/>
      <c r="I413" s="9"/>
      <c r="J413" s="9"/>
      <c r="K413" s="9"/>
      <c r="L413" s="8"/>
      <c r="M413" s="11"/>
      <c r="N413" s="11"/>
      <c r="O413" s="11"/>
      <c r="P413" s="140"/>
      <c r="Q413" s="151"/>
      <c r="R413" s="62"/>
      <c r="S413" s="185"/>
      <c r="T413" s="64"/>
      <c r="U413" s="40"/>
      <c r="V413" s="40"/>
      <c r="W413" s="40"/>
      <c r="Y413" s="8"/>
      <c r="Z413" s="41"/>
    </row>
    <row r="414" spans="1:51" ht="17.25" customHeight="1">
      <c r="A414" s="28"/>
      <c r="C414" s="8"/>
      <c r="D414" s="8"/>
      <c r="E414" s="41"/>
      <c r="F414" s="8"/>
      <c r="G414" s="8"/>
      <c r="H414" s="8"/>
      <c r="I414" s="9"/>
      <c r="J414" s="9"/>
      <c r="K414" s="9"/>
      <c r="L414" s="8"/>
      <c r="M414" s="11"/>
      <c r="N414" s="11"/>
      <c r="O414" s="11"/>
      <c r="P414" s="140"/>
      <c r="Q414" s="54"/>
      <c r="R414" s="62"/>
      <c r="S414" s="185"/>
      <c r="T414" s="64"/>
      <c r="U414" s="40"/>
      <c r="V414" s="40"/>
      <c r="W414" s="40"/>
      <c r="Y414" s="8"/>
      <c r="Z414" s="41"/>
    </row>
    <row r="415" spans="1:51" ht="74.25" customHeight="1">
      <c r="A415" s="28"/>
      <c r="C415" s="8"/>
      <c r="D415" s="8"/>
      <c r="E415" s="41"/>
      <c r="F415" s="8"/>
      <c r="G415" s="8"/>
      <c r="I415" s="311" t="s">
        <v>179</v>
      </c>
      <c r="J415" s="311"/>
      <c r="K415" s="311"/>
      <c r="L415" s="311"/>
      <c r="M415" s="311"/>
      <c r="N415" s="311"/>
      <c r="O415" s="312"/>
      <c r="P415" s="101">
        <f t="shared" ref="P415:Q417" si="28">P416</f>
        <v>29000000</v>
      </c>
      <c r="Q415" s="101">
        <f t="shared" si="28"/>
        <v>28999500</v>
      </c>
      <c r="R415" s="82">
        <f>P415-Q415</f>
        <v>500</v>
      </c>
      <c r="S415" s="186"/>
      <c r="T415" s="64"/>
      <c r="U415" s="40"/>
      <c r="V415" s="40"/>
      <c r="W415" s="40"/>
      <c r="Y415" s="8"/>
      <c r="Z415" s="41"/>
    </row>
    <row r="416" spans="1:51" ht="17.25" customHeight="1">
      <c r="A416" s="28"/>
      <c r="C416" s="305" t="s">
        <v>168</v>
      </c>
      <c r="D416" s="305"/>
      <c r="E416" s="306"/>
      <c r="I416" s="9"/>
      <c r="J416" s="313" t="s">
        <v>68</v>
      </c>
      <c r="K416" s="313"/>
      <c r="L416" s="313"/>
      <c r="M416" s="313"/>
      <c r="N416" s="313"/>
      <c r="O416" s="313"/>
      <c r="P416" s="150">
        <f>P417+P426</f>
        <v>29000000</v>
      </c>
      <c r="Q416" s="150">
        <f>Q417+Q426</f>
        <v>28999500</v>
      </c>
      <c r="R416" s="83">
        <f>P416-Q416</f>
        <v>500</v>
      </c>
      <c r="S416" s="185"/>
      <c r="T416" s="64"/>
      <c r="U416" s="40"/>
      <c r="V416" s="40"/>
      <c r="W416" s="40"/>
      <c r="Y416" s="8"/>
      <c r="Z416" s="41"/>
    </row>
    <row r="417" spans="1:26" ht="17.25" customHeight="1">
      <c r="A417" s="28"/>
      <c r="C417" s="305" t="s">
        <v>169</v>
      </c>
      <c r="D417" s="305"/>
      <c r="E417" s="306"/>
      <c r="I417" s="9"/>
      <c r="K417" s="307" t="s">
        <v>78</v>
      </c>
      <c r="L417" s="307"/>
      <c r="M417" s="307"/>
      <c r="N417" s="307"/>
      <c r="O417" s="307"/>
      <c r="P417" s="150">
        <f>P418</f>
        <v>24000000</v>
      </c>
      <c r="Q417" s="150">
        <f t="shared" si="28"/>
        <v>24000000</v>
      </c>
      <c r="R417" s="83">
        <f>P417-Q417</f>
        <v>0</v>
      </c>
      <c r="S417" s="185"/>
      <c r="T417" s="64"/>
      <c r="U417" s="40"/>
      <c r="V417" s="40"/>
      <c r="W417" s="40"/>
      <c r="Y417" s="8"/>
      <c r="Z417" s="41"/>
    </row>
    <row r="418" spans="1:26" ht="17.25" customHeight="1">
      <c r="A418" s="28"/>
      <c r="C418" s="305" t="s">
        <v>170</v>
      </c>
      <c r="D418" s="305"/>
      <c r="E418" s="306"/>
      <c r="I418" s="9"/>
      <c r="L418" s="307" t="s">
        <v>80</v>
      </c>
      <c r="M418" s="307"/>
      <c r="N418" s="307"/>
      <c r="O418" s="307"/>
      <c r="P418" s="150">
        <f>P420+P422+P423</f>
        <v>24000000</v>
      </c>
      <c r="Q418" s="150">
        <f>SUM(Q420:Q423)</f>
        <v>24000000</v>
      </c>
      <c r="R418" s="83">
        <f>P418-Q418</f>
        <v>0</v>
      </c>
      <c r="S418" s="185"/>
      <c r="T418" s="64"/>
      <c r="U418" s="40"/>
      <c r="V418" s="40"/>
      <c r="W418" s="40"/>
      <c r="Y418" s="8"/>
      <c r="Z418" s="41"/>
    </row>
    <row r="419" spans="1:26" ht="9.75" customHeight="1">
      <c r="A419" s="28"/>
      <c r="C419" s="8"/>
      <c r="D419" s="8"/>
      <c r="E419" s="41"/>
      <c r="F419" s="8"/>
      <c r="G419" s="8"/>
      <c r="H419" s="8"/>
      <c r="I419" s="9"/>
      <c r="J419" s="9"/>
      <c r="K419" s="9"/>
      <c r="L419" s="8"/>
      <c r="M419" s="11"/>
      <c r="N419" s="11"/>
      <c r="O419" s="11"/>
      <c r="P419" s="140"/>
      <c r="Q419" s="54"/>
      <c r="R419" s="62"/>
      <c r="S419" s="185"/>
      <c r="T419" s="64"/>
      <c r="U419" s="40"/>
      <c r="V419" s="40"/>
      <c r="W419" s="40"/>
      <c r="Y419" s="8"/>
      <c r="Z419" s="41"/>
    </row>
    <row r="420" spans="1:26" ht="17.100000000000001" customHeight="1">
      <c r="A420" s="28"/>
      <c r="C420" s="8" t="s">
        <v>180</v>
      </c>
      <c r="D420" s="8"/>
      <c r="E420" s="41"/>
      <c r="F420" s="8"/>
      <c r="G420" s="8"/>
      <c r="H420" s="8"/>
      <c r="I420" s="9"/>
      <c r="J420" s="9"/>
      <c r="K420" s="9"/>
      <c r="L420" s="8"/>
      <c r="M420" s="319" t="s">
        <v>181</v>
      </c>
      <c r="N420" s="319"/>
      <c r="O420" s="320"/>
      <c r="P420" s="140">
        <v>3000000</v>
      </c>
      <c r="Q420" s="54">
        <v>3000000</v>
      </c>
      <c r="R420" s="62">
        <f>P420-Q420</f>
        <v>0</v>
      </c>
      <c r="S420" s="185"/>
      <c r="T420" s="64" t="s">
        <v>182</v>
      </c>
      <c r="U420" s="40">
        <v>10</v>
      </c>
      <c r="V420" s="40" t="s">
        <v>83</v>
      </c>
      <c r="W420" s="40" t="s">
        <v>34</v>
      </c>
      <c r="X420" s="135">
        <v>200000</v>
      </c>
      <c r="Y420" s="8" t="s">
        <v>35</v>
      </c>
      <c r="Z420" s="117">
        <f>U420*X420</f>
        <v>2000000</v>
      </c>
    </row>
    <row r="421" spans="1:26" ht="7.5" customHeight="1">
      <c r="A421" s="28"/>
      <c r="C421" s="8"/>
      <c r="D421" s="8"/>
      <c r="E421" s="41"/>
      <c r="F421" s="8"/>
      <c r="G421" s="8"/>
      <c r="H421" s="8"/>
      <c r="I421" s="9"/>
      <c r="J421" s="9"/>
      <c r="K421" s="9"/>
      <c r="L421" s="8"/>
      <c r="M421" s="11"/>
      <c r="N421" s="11"/>
      <c r="O421" s="11"/>
      <c r="P421" s="140"/>
      <c r="Q421" s="54"/>
      <c r="R421" s="62"/>
      <c r="S421" s="185"/>
      <c r="T421" s="64"/>
      <c r="U421" s="40"/>
      <c r="V421" s="40"/>
      <c r="W421" s="40"/>
      <c r="Y421" s="8"/>
      <c r="Z421" s="41"/>
    </row>
    <row r="422" spans="1:26" ht="17.25" customHeight="1">
      <c r="A422" s="28"/>
      <c r="C422" s="8" t="s">
        <v>183</v>
      </c>
      <c r="D422" s="8"/>
      <c r="E422" s="41"/>
      <c r="F422" s="8"/>
      <c r="G422" s="8"/>
      <c r="H422" s="8"/>
      <c r="I422" s="9"/>
      <c r="J422" s="9"/>
      <c r="K422" s="9"/>
      <c r="L422" s="8"/>
      <c r="M422" s="319" t="s">
        <v>184</v>
      </c>
      <c r="N422" s="319"/>
      <c r="O422" s="320"/>
      <c r="P422" s="140">
        <v>19000000</v>
      </c>
      <c r="Q422" s="54">
        <v>19000000</v>
      </c>
      <c r="R422" s="62">
        <f>P422-Q422</f>
        <v>0</v>
      </c>
      <c r="S422" s="185"/>
      <c r="T422" s="64" t="s">
        <v>389</v>
      </c>
      <c r="U422" s="40">
        <v>152</v>
      </c>
      <c r="V422" s="40" t="s">
        <v>83</v>
      </c>
      <c r="W422" s="40" t="s">
        <v>34</v>
      </c>
      <c r="X422" s="135">
        <v>100000</v>
      </c>
      <c r="Y422" s="8" t="s">
        <v>35</v>
      </c>
      <c r="Z422" s="112">
        <f>U422*X422</f>
        <v>15200000</v>
      </c>
    </row>
    <row r="423" spans="1:26" ht="17.25" customHeight="1">
      <c r="A423" s="28"/>
      <c r="C423" s="8" t="s">
        <v>382</v>
      </c>
      <c r="D423" s="8"/>
      <c r="E423" s="41"/>
      <c r="F423" s="8"/>
      <c r="G423" s="8"/>
      <c r="H423" s="8"/>
      <c r="I423" s="9"/>
      <c r="J423" s="9"/>
      <c r="K423" s="9"/>
      <c r="L423" s="8"/>
      <c r="M423" s="319" t="s">
        <v>383</v>
      </c>
      <c r="N423" s="319"/>
      <c r="O423" s="320"/>
      <c r="P423" s="140">
        <v>2000000</v>
      </c>
      <c r="Q423" s="54">
        <v>2000000</v>
      </c>
      <c r="R423" s="62"/>
      <c r="S423" s="185"/>
      <c r="T423" s="64" t="s">
        <v>185</v>
      </c>
      <c r="U423" s="40">
        <v>76</v>
      </c>
      <c r="V423" s="40" t="s">
        <v>83</v>
      </c>
      <c r="W423" s="40" t="s">
        <v>34</v>
      </c>
      <c r="X423" s="135">
        <v>50000</v>
      </c>
      <c r="Y423" s="8" t="s">
        <v>35</v>
      </c>
      <c r="Z423" s="112">
        <f t="shared" ref="Z423" si="29">U423*X423</f>
        <v>3800000</v>
      </c>
    </row>
    <row r="424" spans="1:26" ht="17.25" customHeight="1">
      <c r="A424" s="28"/>
      <c r="C424" s="8"/>
      <c r="D424" s="8"/>
      <c r="E424" s="41"/>
      <c r="F424" s="8"/>
      <c r="G424" s="8"/>
      <c r="H424" s="8"/>
      <c r="I424" s="9"/>
      <c r="J424" s="9"/>
      <c r="K424" s="9"/>
      <c r="L424" s="8"/>
      <c r="M424" s="11"/>
      <c r="N424" s="11"/>
      <c r="O424" s="11"/>
      <c r="P424" s="140"/>
      <c r="Q424" s="54"/>
      <c r="R424" s="62"/>
      <c r="S424" s="185"/>
      <c r="T424" s="64" t="s">
        <v>87</v>
      </c>
      <c r="U424" s="40"/>
      <c r="V424" s="40"/>
      <c r="W424" s="40"/>
      <c r="Y424" s="8"/>
      <c r="Z424" s="108">
        <f>SUM(Z422:Z423)</f>
        <v>19000000</v>
      </c>
    </row>
    <row r="425" spans="1:26" ht="12.75" customHeight="1">
      <c r="A425" s="28"/>
      <c r="C425" s="8"/>
      <c r="D425" s="8"/>
      <c r="E425" s="41"/>
      <c r="F425" s="8"/>
      <c r="G425" s="8"/>
      <c r="H425" s="8"/>
      <c r="I425" s="9"/>
      <c r="J425" s="9"/>
      <c r="K425" s="9"/>
      <c r="L425" s="8"/>
      <c r="M425" s="11"/>
      <c r="N425" s="11"/>
      <c r="O425" s="11"/>
      <c r="P425" s="140"/>
      <c r="Q425" s="54"/>
      <c r="R425" s="62"/>
      <c r="S425" s="185"/>
      <c r="T425" s="64"/>
      <c r="U425" s="40"/>
      <c r="V425" s="40"/>
      <c r="W425" s="40"/>
      <c r="Y425" s="8"/>
      <c r="Z425" s="41"/>
    </row>
    <row r="426" spans="1:26" ht="12.75" customHeight="1">
      <c r="A426" s="28"/>
      <c r="C426" s="8" t="s">
        <v>158</v>
      </c>
      <c r="D426" s="8"/>
      <c r="E426" s="41"/>
      <c r="F426" s="8"/>
      <c r="G426" s="8"/>
      <c r="H426" s="8"/>
      <c r="I426" s="9"/>
      <c r="J426" s="9"/>
      <c r="K426" s="307" t="s">
        <v>70</v>
      </c>
      <c r="L426" s="307"/>
      <c r="M426" s="307"/>
      <c r="N426" s="307"/>
      <c r="O426" s="307"/>
      <c r="P426" s="140">
        <f>P427+P430</f>
        <v>5000000</v>
      </c>
      <c r="Q426" s="140">
        <f>Q427+Q430</f>
        <v>4999500</v>
      </c>
      <c r="R426" s="62">
        <f>P426-Q426</f>
        <v>500</v>
      </c>
      <c r="S426" s="185"/>
      <c r="T426" s="64"/>
      <c r="U426" s="40"/>
      <c r="V426" s="40"/>
      <c r="W426" s="40"/>
      <c r="Y426" s="8"/>
      <c r="Z426" s="41"/>
    </row>
    <row r="427" spans="1:26" ht="12.75" customHeight="1">
      <c r="A427" s="28"/>
      <c r="C427" s="8" t="s">
        <v>175</v>
      </c>
      <c r="D427" s="8"/>
      <c r="E427" s="41"/>
      <c r="F427" s="8"/>
      <c r="G427" s="8"/>
      <c r="H427" s="8"/>
      <c r="I427" s="9"/>
      <c r="J427" s="9"/>
      <c r="L427" s="307" t="s">
        <v>72</v>
      </c>
      <c r="M427" s="307"/>
      <c r="N427" s="307"/>
      <c r="O427" s="307"/>
      <c r="P427" s="150">
        <f>P428</f>
        <v>500000</v>
      </c>
      <c r="Q427" s="150">
        <f>Q428</f>
        <v>500000</v>
      </c>
      <c r="R427" s="83">
        <f>P427-Q427</f>
        <v>0</v>
      </c>
      <c r="S427" s="185"/>
      <c r="T427" s="64"/>
      <c r="U427" s="40"/>
      <c r="V427" s="40"/>
      <c r="W427" s="40"/>
      <c r="Y427" s="8"/>
      <c r="Z427" s="41"/>
    </row>
    <row r="428" spans="1:26" ht="17.25" customHeight="1">
      <c r="A428" s="28"/>
      <c r="C428" s="8" t="s">
        <v>186</v>
      </c>
      <c r="D428" s="8"/>
      <c r="E428" s="41"/>
      <c r="F428" s="8"/>
      <c r="G428" s="8"/>
      <c r="H428" s="8"/>
      <c r="I428" s="9"/>
      <c r="J428" s="9"/>
      <c r="K428" s="9"/>
      <c r="L428" s="8"/>
      <c r="M428" s="319" t="s">
        <v>187</v>
      </c>
      <c r="N428" s="319"/>
      <c r="O428" s="320"/>
      <c r="P428" s="140">
        <v>500000</v>
      </c>
      <c r="Q428" s="54">
        <v>500000</v>
      </c>
      <c r="R428" s="62">
        <f>P428-Q428</f>
        <v>0</v>
      </c>
      <c r="S428" s="185"/>
      <c r="T428" s="64" t="s">
        <v>188</v>
      </c>
      <c r="U428" s="40">
        <v>1</v>
      </c>
      <c r="V428" s="40" t="s">
        <v>189</v>
      </c>
      <c r="W428" s="40" t="s">
        <v>34</v>
      </c>
      <c r="X428" s="135">
        <v>500000</v>
      </c>
      <c r="Y428" s="8" t="s">
        <v>35</v>
      </c>
      <c r="Z428" s="117">
        <f t="shared" ref="Z428" si="30">U428*X428</f>
        <v>500000</v>
      </c>
    </row>
    <row r="429" spans="1:26" ht="9.75" customHeight="1">
      <c r="A429" s="28"/>
      <c r="C429" s="8"/>
      <c r="D429" s="8"/>
      <c r="E429" s="41"/>
      <c r="F429" s="8"/>
      <c r="G429" s="8"/>
      <c r="H429" s="8"/>
      <c r="I429" s="9"/>
      <c r="J429" s="9"/>
      <c r="K429" s="9"/>
      <c r="L429" s="8"/>
      <c r="M429" s="11"/>
      <c r="N429" s="11"/>
      <c r="O429" s="11"/>
      <c r="P429" s="140"/>
      <c r="Q429" s="54"/>
      <c r="R429" s="62"/>
      <c r="S429" s="185"/>
      <c r="T429" s="64"/>
      <c r="U429" s="40"/>
      <c r="V429" s="40"/>
      <c r="W429" s="40"/>
      <c r="X429" s="135"/>
      <c r="Y429" s="8"/>
      <c r="Z429" s="41"/>
    </row>
    <row r="430" spans="1:26" ht="12.75" customHeight="1">
      <c r="A430" s="28"/>
      <c r="C430" s="8" t="s">
        <v>159</v>
      </c>
      <c r="D430" s="8"/>
      <c r="E430" s="41"/>
      <c r="F430" s="8"/>
      <c r="G430" s="8"/>
      <c r="H430" s="8"/>
      <c r="I430" s="9"/>
      <c r="J430" s="9"/>
      <c r="L430" s="8" t="s">
        <v>190</v>
      </c>
      <c r="M430" s="105"/>
      <c r="N430" s="105"/>
      <c r="O430" s="105"/>
      <c r="P430" s="152">
        <f>SUM(P431:P435)</f>
        <v>4500000</v>
      </c>
      <c r="Q430" s="152">
        <f>SUM(Q431:Q435)</f>
        <v>4499500</v>
      </c>
      <c r="R430" s="79"/>
      <c r="S430" s="185"/>
      <c r="T430" s="64"/>
      <c r="U430" s="40"/>
      <c r="V430" s="40"/>
      <c r="W430" s="40"/>
      <c r="X430" s="135"/>
      <c r="Y430" s="8"/>
      <c r="Z430" s="41"/>
    </row>
    <row r="431" spans="1:26" ht="17.25" customHeight="1">
      <c r="A431" s="28"/>
      <c r="C431" s="8" t="s">
        <v>191</v>
      </c>
      <c r="D431" s="8"/>
      <c r="E431" s="41"/>
      <c r="F431" s="8"/>
      <c r="G431" s="8"/>
      <c r="H431" s="8"/>
      <c r="I431" s="9"/>
      <c r="J431" s="9"/>
      <c r="K431" s="9"/>
      <c r="L431" s="8"/>
      <c r="M431" s="319" t="s">
        <v>192</v>
      </c>
      <c r="N431" s="319"/>
      <c r="O431" s="320"/>
      <c r="P431" s="140">
        <v>2550000</v>
      </c>
      <c r="Q431" s="54">
        <v>2549500</v>
      </c>
      <c r="R431" s="62">
        <f>P431-Q431</f>
        <v>500</v>
      </c>
      <c r="S431" s="185"/>
      <c r="T431" s="64" t="s">
        <v>193</v>
      </c>
      <c r="U431" s="40">
        <v>1</v>
      </c>
      <c r="V431" s="40" t="s">
        <v>154</v>
      </c>
      <c r="W431" s="40" t="s">
        <v>34</v>
      </c>
      <c r="X431" s="135">
        <v>2549000</v>
      </c>
      <c r="Y431" s="8" t="s">
        <v>35</v>
      </c>
      <c r="Z431" s="117">
        <f t="shared" ref="Z431:Z437" si="31">U431*X431</f>
        <v>2549000</v>
      </c>
    </row>
    <row r="432" spans="1:26" ht="8.25" customHeight="1">
      <c r="A432" s="28"/>
      <c r="C432" s="8"/>
      <c r="D432" s="8"/>
      <c r="E432" s="41"/>
      <c r="F432" s="8"/>
      <c r="G432" s="8"/>
      <c r="H432" s="8"/>
      <c r="I432" s="9"/>
      <c r="J432" s="9"/>
      <c r="K432" s="9"/>
      <c r="L432" s="8"/>
      <c r="M432" s="11"/>
      <c r="N432" s="11"/>
      <c r="O432" s="11"/>
      <c r="P432" s="140"/>
      <c r="Q432" s="54"/>
      <c r="R432" s="62"/>
      <c r="S432" s="185"/>
      <c r="T432" s="64"/>
      <c r="U432" s="40"/>
      <c r="V432" s="40"/>
      <c r="W432" s="40"/>
      <c r="X432" s="135"/>
      <c r="Y432" s="8"/>
      <c r="Z432" s="41"/>
    </row>
    <row r="433" spans="1:47" ht="16.5" customHeight="1">
      <c r="A433" s="28"/>
      <c r="C433" s="8" t="s">
        <v>194</v>
      </c>
      <c r="D433" s="8"/>
      <c r="E433" s="41"/>
      <c r="F433" s="8"/>
      <c r="G433" s="8"/>
      <c r="H433" s="8"/>
      <c r="I433" s="9"/>
      <c r="J433" s="9"/>
      <c r="K433" s="9"/>
      <c r="L433" s="8"/>
      <c r="M433" s="319" t="s">
        <v>195</v>
      </c>
      <c r="N433" s="319"/>
      <c r="O433" s="320"/>
      <c r="P433" s="140">
        <v>350000</v>
      </c>
      <c r="Q433" s="54">
        <v>350000</v>
      </c>
      <c r="R433" s="62">
        <f>P433-Q433</f>
        <v>0</v>
      </c>
      <c r="S433" s="185"/>
      <c r="T433" s="64" t="s">
        <v>196</v>
      </c>
      <c r="U433" s="40">
        <v>100</v>
      </c>
      <c r="V433" s="40" t="s">
        <v>83</v>
      </c>
      <c r="W433" s="40" t="s">
        <v>34</v>
      </c>
      <c r="X433" s="135">
        <v>3500</v>
      </c>
      <c r="Y433" s="8" t="s">
        <v>35</v>
      </c>
      <c r="Z433" s="117">
        <f t="shared" si="31"/>
        <v>350000</v>
      </c>
    </row>
    <row r="434" spans="1:47" ht="10.5" customHeight="1">
      <c r="A434" s="28"/>
      <c r="C434" s="8"/>
      <c r="D434" s="8"/>
      <c r="E434" s="41"/>
      <c r="F434" s="8"/>
      <c r="G434" s="8"/>
      <c r="H434" s="8"/>
      <c r="I434" s="9"/>
      <c r="J434" s="9"/>
      <c r="K434" s="9"/>
      <c r="L434" s="8"/>
      <c r="M434" s="11"/>
      <c r="N434" s="11"/>
      <c r="O434" s="11"/>
      <c r="P434" s="140"/>
      <c r="Q434" s="54"/>
      <c r="R434" s="62"/>
      <c r="S434" s="185"/>
      <c r="T434" s="64"/>
      <c r="U434" s="40"/>
      <c r="V434" s="40"/>
      <c r="W434" s="40"/>
      <c r="Y434" s="8"/>
      <c r="Z434" s="41"/>
    </row>
    <row r="435" spans="1:47" ht="17.25" customHeight="1">
      <c r="A435" s="28"/>
      <c r="C435" s="8" t="s">
        <v>197</v>
      </c>
      <c r="D435" s="8"/>
      <c r="E435" s="41"/>
      <c r="F435" s="8"/>
      <c r="G435" s="8"/>
      <c r="H435" s="8"/>
      <c r="I435" s="9"/>
      <c r="J435" s="9"/>
      <c r="K435" s="9"/>
      <c r="L435" s="8"/>
      <c r="M435" s="319" t="s">
        <v>198</v>
      </c>
      <c r="N435" s="319"/>
      <c r="O435" s="320"/>
      <c r="P435" s="140">
        <v>1600000</v>
      </c>
      <c r="Q435" s="54">
        <v>1600000</v>
      </c>
      <c r="R435" s="62">
        <f>P435-Q435</f>
        <v>0</v>
      </c>
      <c r="S435" s="185"/>
      <c r="T435" s="64" t="s">
        <v>199</v>
      </c>
      <c r="U435" s="40">
        <v>1</v>
      </c>
      <c r="V435" s="40" t="s">
        <v>144</v>
      </c>
      <c r="W435" s="40" t="s">
        <v>34</v>
      </c>
      <c r="X435" s="135">
        <v>1600000</v>
      </c>
      <c r="Y435" s="8" t="s">
        <v>34</v>
      </c>
      <c r="Z435" s="117">
        <f t="shared" si="31"/>
        <v>1600000</v>
      </c>
    </row>
    <row r="436" spans="1:47" ht="17.25" customHeight="1">
      <c r="A436" s="28"/>
      <c r="C436" s="8"/>
      <c r="D436" s="8"/>
      <c r="E436" s="41"/>
      <c r="F436" s="8"/>
      <c r="G436" s="8"/>
      <c r="H436" s="8"/>
      <c r="I436" s="9"/>
      <c r="J436" s="9"/>
      <c r="K436" s="9"/>
      <c r="L436" s="8"/>
      <c r="M436" s="11"/>
      <c r="N436" s="11"/>
      <c r="O436" s="11"/>
      <c r="P436" s="140"/>
      <c r="Q436" s="54"/>
      <c r="R436" s="62"/>
      <c r="S436" s="185"/>
      <c r="T436" s="64"/>
      <c r="U436" s="40"/>
      <c r="V436" s="40"/>
      <c r="W436" s="40"/>
      <c r="Y436" s="8"/>
      <c r="Z436" s="117">
        <f t="shared" si="31"/>
        <v>0</v>
      </c>
    </row>
    <row r="437" spans="1:47" ht="17.25" customHeight="1">
      <c r="A437" s="28"/>
      <c r="C437" s="8"/>
      <c r="D437" s="8"/>
      <c r="E437" s="41"/>
      <c r="F437" s="321" t="s">
        <v>200</v>
      </c>
      <c r="G437" s="322"/>
      <c r="H437" s="322"/>
      <c r="I437" s="322"/>
      <c r="J437" s="322"/>
      <c r="K437" s="322"/>
      <c r="L437" s="322"/>
      <c r="M437" s="322"/>
      <c r="N437" s="322"/>
      <c r="O437" s="153"/>
      <c r="P437" s="78"/>
      <c r="R437" s="154"/>
      <c r="S437" s="191"/>
      <c r="T437" s="64" t="s">
        <v>390</v>
      </c>
      <c r="U437" s="40">
        <v>30</v>
      </c>
      <c r="V437" s="40" t="s">
        <v>83</v>
      </c>
      <c r="W437" s="40" t="s">
        <v>34</v>
      </c>
      <c r="X437" s="135">
        <v>100000</v>
      </c>
      <c r="Y437" s="8"/>
      <c r="Z437" s="117">
        <f t="shared" si="31"/>
        <v>3000000</v>
      </c>
    </row>
    <row r="438" spans="1:47" s="132" customFormat="1" ht="30" customHeight="1">
      <c r="A438" s="64"/>
      <c r="B438" s="8"/>
      <c r="C438" s="8"/>
      <c r="D438" s="8"/>
      <c r="E438" s="41"/>
      <c r="F438" s="1"/>
      <c r="G438" s="323" t="s">
        <v>201</v>
      </c>
      <c r="H438" s="323"/>
      <c r="I438" s="323"/>
      <c r="J438" s="323"/>
      <c r="K438" s="323"/>
      <c r="L438" s="323"/>
      <c r="M438" s="323"/>
      <c r="N438" s="323"/>
      <c r="O438" s="324"/>
      <c r="P438" s="145">
        <f>P439+P450</f>
        <v>75000000</v>
      </c>
      <c r="Q438" s="145">
        <f>Q439</f>
        <v>24905000</v>
      </c>
      <c r="R438" s="145">
        <f t="shared" ref="R438:R444" si="32">P438-Q438</f>
        <v>50095000</v>
      </c>
      <c r="S438" s="182"/>
      <c r="T438" s="64"/>
      <c r="U438" s="40"/>
      <c r="V438" s="40"/>
      <c r="W438" s="40"/>
      <c r="X438" s="8"/>
      <c r="Y438" s="8"/>
      <c r="Z438" s="41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</row>
    <row r="439" spans="1:47" s="132" customFormat="1" ht="27.6" customHeight="1">
      <c r="A439" s="64"/>
      <c r="B439" s="8"/>
      <c r="C439" s="8"/>
      <c r="D439" s="8"/>
      <c r="E439" s="41"/>
      <c r="F439" s="1"/>
      <c r="G439" s="1"/>
      <c r="H439" s="316" t="s">
        <v>202</v>
      </c>
      <c r="I439" s="316"/>
      <c r="J439" s="316"/>
      <c r="K439" s="316"/>
      <c r="L439" s="316"/>
      <c r="M439" s="316"/>
      <c r="N439" s="316"/>
      <c r="O439" s="317"/>
      <c r="P439" s="145">
        <f>P440</f>
        <v>25000000</v>
      </c>
      <c r="Q439" s="145">
        <f>Q440</f>
        <v>24905000</v>
      </c>
      <c r="R439" s="148">
        <f t="shared" si="32"/>
        <v>95000</v>
      </c>
      <c r="S439" s="187"/>
      <c r="T439" s="64"/>
      <c r="U439" s="40"/>
      <c r="V439" s="40"/>
      <c r="W439" s="40"/>
      <c r="X439" s="8"/>
      <c r="Y439" s="8"/>
      <c r="Z439" s="41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</row>
    <row r="440" spans="1:47" s="132" customFormat="1" ht="17.25" customHeight="1">
      <c r="A440" s="64"/>
      <c r="B440" s="8"/>
      <c r="C440" s="8"/>
      <c r="D440" s="8"/>
      <c r="E440" s="41"/>
      <c r="F440" s="8"/>
      <c r="G440" s="8"/>
      <c r="H440" s="8"/>
      <c r="I440" s="311" t="s">
        <v>203</v>
      </c>
      <c r="J440" s="311"/>
      <c r="K440" s="311"/>
      <c r="L440" s="311"/>
      <c r="M440" s="311"/>
      <c r="N440" s="311"/>
      <c r="O440" s="312"/>
      <c r="P440" s="142">
        <f>P442</f>
        <v>25000000</v>
      </c>
      <c r="Q440" s="142">
        <f>Q442</f>
        <v>24905000</v>
      </c>
      <c r="R440" s="143">
        <f t="shared" si="32"/>
        <v>95000</v>
      </c>
      <c r="S440" s="186"/>
      <c r="T440" s="64"/>
      <c r="U440" s="40"/>
      <c r="V440" s="40"/>
      <c r="W440" s="40"/>
      <c r="X440" s="8"/>
      <c r="Y440" s="8"/>
      <c r="Z440" s="41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</row>
    <row r="441" spans="1:47" s="132" customFormat="1" ht="17.25" customHeight="1">
      <c r="A441" s="64"/>
      <c r="B441" s="8"/>
      <c r="C441" s="305" t="s">
        <v>204</v>
      </c>
      <c r="D441" s="305"/>
      <c r="E441" s="306"/>
      <c r="F441" s="8"/>
      <c r="G441" s="8"/>
      <c r="H441" s="8"/>
      <c r="I441" s="8"/>
      <c r="J441" s="318" t="s">
        <v>205</v>
      </c>
      <c r="K441" s="318"/>
      <c r="L441" s="318"/>
      <c r="M441" s="318"/>
      <c r="N441" s="318"/>
      <c r="O441" s="318"/>
      <c r="P441" s="155">
        <f>P442</f>
        <v>25000000</v>
      </c>
      <c r="Q441" s="156">
        <f>Q442</f>
        <v>24905000</v>
      </c>
      <c r="R441" s="155">
        <f t="shared" si="32"/>
        <v>95000</v>
      </c>
      <c r="S441" s="188"/>
      <c r="T441" s="64"/>
      <c r="U441" s="40"/>
      <c r="V441" s="40"/>
      <c r="W441" s="40"/>
      <c r="X441" s="8"/>
      <c r="Y441" s="8"/>
      <c r="Z441" s="41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</row>
    <row r="442" spans="1:47" s="132" customFormat="1" ht="25.5" customHeight="1">
      <c r="A442" s="64"/>
      <c r="B442" s="8"/>
      <c r="C442" s="305" t="s">
        <v>206</v>
      </c>
      <c r="D442" s="305"/>
      <c r="E442" s="306"/>
      <c r="F442" s="8"/>
      <c r="G442" s="8"/>
      <c r="H442" s="8"/>
      <c r="I442" s="8"/>
      <c r="J442" s="8"/>
      <c r="K442" s="307" t="s">
        <v>207</v>
      </c>
      <c r="L442" s="307"/>
      <c r="M442" s="307"/>
      <c r="N442" s="307"/>
      <c r="O442" s="308"/>
      <c r="P442" s="83">
        <f t="shared" ref="P442:Q443" si="33">P443</f>
        <v>25000000</v>
      </c>
      <c r="Q442" s="157">
        <f t="shared" si="33"/>
        <v>24905000</v>
      </c>
      <c r="R442" s="83">
        <f t="shared" si="32"/>
        <v>95000</v>
      </c>
      <c r="S442" s="185"/>
      <c r="T442" s="64"/>
      <c r="U442" s="40"/>
      <c r="V442" s="40"/>
      <c r="W442" s="40"/>
      <c r="X442" s="8"/>
      <c r="Y442" s="8"/>
      <c r="Z442" s="41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</row>
    <row r="443" spans="1:47" s="132" customFormat="1" ht="23.1" customHeight="1">
      <c r="A443" s="64"/>
      <c r="B443" s="8"/>
      <c r="C443" s="305" t="s">
        <v>208</v>
      </c>
      <c r="D443" s="305"/>
      <c r="E443" s="306"/>
      <c r="F443" s="8"/>
      <c r="G443" s="8"/>
      <c r="H443" s="8"/>
      <c r="I443" s="8"/>
      <c r="J443" s="8"/>
      <c r="K443" s="8"/>
      <c r="L443" s="307" t="s">
        <v>209</v>
      </c>
      <c r="M443" s="307"/>
      <c r="N443" s="307"/>
      <c r="O443" s="308"/>
      <c r="P443" s="83">
        <f t="shared" si="33"/>
        <v>25000000</v>
      </c>
      <c r="Q443" s="157">
        <f t="shared" si="33"/>
        <v>24905000</v>
      </c>
      <c r="R443" s="83">
        <f t="shared" si="32"/>
        <v>95000</v>
      </c>
      <c r="S443" s="185"/>
      <c r="T443" s="64"/>
      <c r="U443" s="40"/>
      <c r="V443" s="40"/>
      <c r="W443" s="40"/>
      <c r="X443" s="8"/>
      <c r="Y443" s="8"/>
      <c r="Z443" s="41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</row>
    <row r="444" spans="1:47" s="291" customFormat="1" ht="24" customHeight="1">
      <c r="A444" s="208"/>
      <c r="B444" s="286"/>
      <c r="C444" s="314" t="s">
        <v>210</v>
      </c>
      <c r="D444" s="314"/>
      <c r="E444" s="315"/>
      <c r="F444" s="286"/>
      <c r="G444" s="286"/>
      <c r="H444" s="286"/>
      <c r="I444" s="286"/>
      <c r="J444" s="286"/>
      <c r="K444" s="286"/>
      <c r="L444" s="286"/>
      <c r="M444" s="301" t="s">
        <v>211</v>
      </c>
      <c r="N444" s="301"/>
      <c r="O444" s="302"/>
      <c r="P444" s="205">
        <v>25000000</v>
      </c>
      <c r="Q444" s="206">
        <v>24905000</v>
      </c>
      <c r="R444" s="205">
        <f t="shared" si="32"/>
        <v>95000</v>
      </c>
      <c r="S444" s="207"/>
      <c r="T444" s="208" t="s">
        <v>212</v>
      </c>
      <c r="U444" s="255">
        <v>1</v>
      </c>
      <c r="V444" s="255" t="s">
        <v>213</v>
      </c>
      <c r="W444" s="255"/>
      <c r="X444" s="288">
        <v>5990000</v>
      </c>
      <c r="Y444" s="289" t="s">
        <v>35</v>
      </c>
      <c r="Z444" s="290">
        <f>U444*X444</f>
        <v>5990000</v>
      </c>
      <c r="AA444" s="286"/>
      <c r="AB444" s="286"/>
      <c r="AC444" s="286"/>
      <c r="AD444" s="286"/>
      <c r="AE444" s="286"/>
      <c r="AF444" s="286"/>
      <c r="AG444" s="286"/>
      <c r="AH444" s="286"/>
      <c r="AI444" s="286"/>
      <c r="AJ444" s="286"/>
      <c r="AK444" s="286"/>
      <c r="AL444" s="286"/>
      <c r="AM444" s="286"/>
      <c r="AN444" s="286"/>
      <c r="AO444" s="286"/>
      <c r="AP444" s="286"/>
      <c r="AQ444" s="286"/>
      <c r="AR444" s="286"/>
      <c r="AS444" s="286"/>
      <c r="AT444" s="286"/>
      <c r="AU444" s="286"/>
    </row>
    <row r="445" spans="1:47" s="291" customFormat="1" ht="15.75" customHeight="1">
      <c r="A445" s="208"/>
      <c r="B445" s="286"/>
      <c r="C445" s="292"/>
      <c r="D445" s="292"/>
      <c r="E445" s="293"/>
      <c r="F445" s="286"/>
      <c r="G445" s="286"/>
      <c r="H445" s="286"/>
      <c r="I445" s="286"/>
      <c r="J445" s="286"/>
      <c r="K445" s="286"/>
      <c r="L445" s="286"/>
      <c r="M445" s="287"/>
      <c r="N445" s="287"/>
      <c r="O445" s="294"/>
      <c r="P445" s="205"/>
      <c r="Q445" s="206"/>
      <c r="R445" s="205"/>
      <c r="S445" s="207"/>
      <c r="T445" s="208" t="s">
        <v>214</v>
      </c>
      <c r="U445" s="255">
        <v>1</v>
      </c>
      <c r="V445" s="255" t="s">
        <v>213</v>
      </c>
      <c r="W445" s="255"/>
      <c r="X445" s="288">
        <v>5000000</v>
      </c>
      <c r="Y445" s="289" t="s">
        <v>35</v>
      </c>
      <c r="Z445" s="290">
        <f t="shared" ref="Z445:Z447" si="34">U445*X445</f>
        <v>5000000</v>
      </c>
      <c r="AA445" s="286"/>
      <c r="AB445" s="286"/>
      <c r="AC445" s="286"/>
      <c r="AD445" s="286"/>
      <c r="AE445" s="286"/>
      <c r="AF445" s="286"/>
      <c r="AG445" s="286"/>
      <c r="AH445" s="286"/>
      <c r="AI445" s="286"/>
      <c r="AJ445" s="286"/>
      <c r="AK445" s="286"/>
      <c r="AL445" s="286"/>
      <c r="AM445" s="286"/>
      <c r="AN445" s="286"/>
      <c r="AO445" s="286"/>
      <c r="AP445" s="286"/>
      <c r="AQ445" s="286"/>
      <c r="AR445" s="286"/>
      <c r="AS445" s="286"/>
      <c r="AT445" s="286"/>
      <c r="AU445" s="286"/>
    </row>
    <row r="446" spans="1:47" s="291" customFormat="1" ht="22.9" customHeight="1">
      <c r="A446" s="208"/>
      <c r="B446" s="286"/>
      <c r="C446" s="292"/>
      <c r="D446" s="292"/>
      <c r="E446" s="293"/>
      <c r="F446" s="286"/>
      <c r="G446" s="286"/>
      <c r="H446" s="286"/>
      <c r="I446" s="286"/>
      <c r="J446" s="286"/>
      <c r="K446" s="301"/>
      <c r="L446" s="301"/>
      <c r="M446" s="301"/>
      <c r="N446" s="301"/>
      <c r="O446" s="302"/>
      <c r="P446" s="205"/>
      <c r="Q446" s="206"/>
      <c r="R446" s="205"/>
      <c r="S446" s="207"/>
      <c r="T446" s="208" t="s">
        <v>385</v>
      </c>
      <c r="U446" s="255">
        <v>1</v>
      </c>
      <c r="V446" s="255" t="s">
        <v>213</v>
      </c>
      <c r="W446" s="255"/>
      <c r="X446" s="288">
        <v>5975000</v>
      </c>
      <c r="Y446" s="289" t="s">
        <v>35</v>
      </c>
      <c r="Z446" s="290">
        <f t="shared" si="34"/>
        <v>5975000</v>
      </c>
      <c r="AA446" s="286"/>
      <c r="AB446" s="286"/>
      <c r="AC446" s="286"/>
      <c r="AD446" s="286"/>
      <c r="AE446" s="286"/>
      <c r="AF446" s="286"/>
      <c r="AG446" s="286"/>
      <c r="AH446" s="286"/>
      <c r="AI446" s="286"/>
      <c r="AJ446" s="286"/>
      <c r="AK446" s="286"/>
      <c r="AL446" s="286"/>
      <c r="AM446" s="286"/>
      <c r="AN446" s="286"/>
      <c r="AO446" s="286"/>
      <c r="AP446" s="286"/>
      <c r="AQ446" s="286"/>
      <c r="AR446" s="286"/>
      <c r="AS446" s="286"/>
      <c r="AT446" s="286"/>
      <c r="AU446" s="286"/>
    </row>
    <row r="447" spans="1:47" s="291" customFormat="1" ht="14.25" customHeight="1">
      <c r="A447" s="208"/>
      <c r="B447" s="286"/>
      <c r="C447" s="292"/>
      <c r="D447" s="292"/>
      <c r="E447" s="293"/>
      <c r="F447" s="286"/>
      <c r="G447" s="286"/>
      <c r="H447" s="286"/>
      <c r="I447" s="286"/>
      <c r="J447" s="286"/>
      <c r="K447" s="286"/>
      <c r="L447" s="286"/>
      <c r="M447" s="287"/>
      <c r="N447" s="287"/>
      <c r="O447" s="294"/>
      <c r="P447" s="205"/>
      <c r="Q447" s="206"/>
      <c r="R447" s="205"/>
      <c r="S447" s="207"/>
      <c r="T447" s="208" t="s">
        <v>386</v>
      </c>
      <c r="U447" s="255">
        <v>1</v>
      </c>
      <c r="V447" s="255" t="s">
        <v>213</v>
      </c>
      <c r="W447" s="255"/>
      <c r="X447" s="288">
        <v>7940000</v>
      </c>
      <c r="Y447" s="289" t="s">
        <v>35</v>
      </c>
      <c r="Z447" s="296">
        <f t="shared" si="34"/>
        <v>7940000</v>
      </c>
      <c r="AA447" s="286"/>
      <c r="AB447" s="286"/>
      <c r="AC447" s="286"/>
      <c r="AD447" s="286"/>
      <c r="AE447" s="286"/>
      <c r="AF447" s="286"/>
      <c r="AG447" s="286"/>
      <c r="AH447" s="286"/>
      <c r="AI447" s="286"/>
      <c r="AJ447" s="286"/>
      <c r="AK447" s="286"/>
      <c r="AL447" s="286"/>
      <c r="AM447" s="286"/>
      <c r="AN447" s="286"/>
      <c r="AO447" s="286"/>
      <c r="AP447" s="286"/>
      <c r="AQ447" s="286"/>
      <c r="AR447" s="286"/>
      <c r="AS447" s="286"/>
      <c r="AT447" s="286"/>
      <c r="AU447" s="286"/>
    </row>
    <row r="448" spans="1:47" s="291" customFormat="1" ht="19.5" customHeight="1">
      <c r="A448" s="208"/>
      <c r="B448" s="286"/>
      <c r="C448" s="292"/>
      <c r="D448" s="292"/>
      <c r="E448" s="293"/>
      <c r="F448" s="286"/>
      <c r="G448" s="286"/>
      <c r="H448" s="286"/>
      <c r="I448" s="286"/>
      <c r="J448" s="286"/>
      <c r="K448" s="286"/>
      <c r="L448" s="286"/>
      <c r="M448" s="287"/>
      <c r="N448" s="287"/>
      <c r="O448" s="294"/>
      <c r="P448" s="205"/>
      <c r="Q448" s="206"/>
      <c r="R448" s="205" t="s">
        <v>384</v>
      </c>
      <c r="S448" s="207"/>
      <c r="T448" s="208"/>
      <c r="U448" s="255"/>
      <c r="V448" s="255"/>
      <c r="W448" s="255"/>
      <c r="X448" s="286"/>
      <c r="Y448" s="255"/>
      <c r="Z448" s="295">
        <f>SUM(Z444:Z447)</f>
        <v>24905000</v>
      </c>
      <c r="AA448" s="286"/>
      <c r="AB448" s="286"/>
      <c r="AC448" s="286"/>
      <c r="AD448" s="286"/>
      <c r="AE448" s="286"/>
      <c r="AF448" s="286"/>
      <c r="AG448" s="286"/>
      <c r="AH448" s="286"/>
      <c r="AI448" s="286"/>
      <c r="AJ448" s="286"/>
      <c r="AK448" s="286"/>
      <c r="AL448" s="286"/>
      <c r="AM448" s="286"/>
      <c r="AN448" s="286"/>
      <c r="AO448" s="286"/>
      <c r="AP448" s="286"/>
      <c r="AQ448" s="286"/>
      <c r="AR448" s="286"/>
      <c r="AS448" s="286"/>
      <c r="AT448" s="286"/>
      <c r="AU448" s="286"/>
    </row>
    <row r="449" spans="1:51" s="291" customFormat="1" ht="19.5" customHeight="1">
      <c r="A449" s="208"/>
      <c r="B449" s="286"/>
      <c r="C449" s="292"/>
      <c r="D449" s="292"/>
      <c r="E449" s="293"/>
      <c r="F449" s="286"/>
      <c r="G449" s="286"/>
      <c r="H449" s="286"/>
      <c r="I449" s="286"/>
      <c r="J449" s="286"/>
      <c r="K449" s="286"/>
      <c r="L449" s="286"/>
      <c r="M449" s="287"/>
      <c r="N449" s="287"/>
      <c r="O449" s="297"/>
      <c r="P449" s="205"/>
      <c r="Q449" s="206"/>
      <c r="R449" s="205"/>
      <c r="S449" s="207"/>
      <c r="T449" s="208"/>
      <c r="U449" s="255"/>
      <c r="V449" s="255"/>
      <c r="W449" s="255"/>
      <c r="X449" s="286"/>
      <c r="Y449" s="255"/>
      <c r="Z449" s="295"/>
      <c r="AA449" s="286"/>
      <c r="AB449" s="286"/>
      <c r="AC449" s="286"/>
      <c r="AD449" s="286"/>
      <c r="AE449" s="286"/>
      <c r="AF449" s="286"/>
      <c r="AG449" s="286"/>
      <c r="AH449" s="286"/>
      <c r="AI449" s="286"/>
      <c r="AJ449" s="286"/>
      <c r="AK449" s="286"/>
      <c r="AL449" s="286"/>
      <c r="AM449" s="286"/>
      <c r="AN449" s="286"/>
      <c r="AO449" s="286"/>
      <c r="AP449" s="286"/>
      <c r="AQ449" s="286"/>
      <c r="AR449" s="286"/>
      <c r="AS449" s="286"/>
      <c r="AT449" s="286"/>
      <c r="AU449" s="286"/>
    </row>
    <row r="450" spans="1:51" s="291" customFormat="1" ht="19.5" customHeight="1">
      <c r="A450" s="208"/>
      <c r="B450" s="286"/>
      <c r="C450" s="292"/>
      <c r="D450" s="292"/>
      <c r="E450" s="293"/>
      <c r="F450" s="286"/>
      <c r="G450" s="286"/>
      <c r="H450" s="286"/>
      <c r="I450" s="286"/>
      <c r="J450" s="286"/>
      <c r="K450" s="301" t="s">
        <v>387</v>
      </c>
      <c r="L450" s="301"/>
      <c r="M450" s="301"/>
      <c r="N450" s="301"/>
      <c r="O450" s="302"/>
      <c r="P450" s="205">
        <v>50000000</v>
      </c>
      <c r="Q450" s="206">
        <v>49960000</v>
      </c>
      <c r="R450" s="205">
        <f>P450-Q450</f>
        <v>40000</v>
      </c>
      <c r="S450" s="207"/>
      <c r="T450" s="208"/>
      <c r="U450" s="255"/>
      <c r="V450" s="255"/>
      <c r="W450" s="255"/>
      <c r="X450" s="286"/>
      <c r="Y450" s="255"/>
      <c r="Z450" s="295"/>
      <c r="AA450" s="286"/>
      <c r="AB450" s="286"/>
      <c r="AC450" s="286"/>
      <c r="AD450" s="286"/>
      <c r="AE450" s="286"/>
      <c r="AF450" s="286"/>
      <c r="AG450" s="286"/>
      <c r="AH450" s="286"/>
      <c r="AI450" s="286"/>
      <c r="AJ450" s="286"/>
      <c r="AK450" s="286"/>
      <c r="AL450" s="286"/>
      <c r="AM450" s="286"/>
      <c r="AN450" s="286"/>
      <c r="AO450" s="286"/>
      <c r="AP450" s="286"/>
      <c r="AQ450" s="286"/>
      <c r="AR450" s="286"/>
      <c r="AS450" s="286"/>
      <c r="AT450" s="286"/>
      <c r="AU450" s="286"/>
    </row>
    <row r="451" spans="1:51" s="291" customFormat="1" ht="19.5" customHeight="1">
      <c r="A451" s="208"/>
      <c r="B451" s="286"/>
      <c r="C451" s="292"/>
      <c r="D451" s="292"/>
      <c r="E451" s="293"/>
      <c r="F451" s="286"/>
      <c r="G451" s="286"/>
      <c r="H451" s="286"/>
      <c r="I451" s="286"/>
      <c r="J451" s="286"/>
      <c r="K451" s="286"/>
      <c r="L451" s="286" t="s">
        <v>388</v>
      </c>
      <c r="M451" s="287"/>
      <c r="N451" s="287"/>
      <c r="O451" s="294"/>
      <c r="P451" s="205">
        <v>50000000</v>
      </c>
      <c r="Q451" s="206">
        <v>49960000</v>
      </c>
      <c r="R451" s="205">
        <f>P451-Q451</f>
        <v>40000</v>
      </c>
      <c r="S451" s="207"/>
      <c r="T451" s="208"/>
      <c r="U451" s="255"/>
      <c r="V451" s="255"/>
      <c r="W451" s="255"/>
      <c r="X451" s="286"/>
      <c r="Y451" s="255"/>
      <c r="Z451" s="295"/>
      <c r="AA451" s="286"/>
      <c r="AB451" s="286"/>
      <c r="AC451" s="286"/>
      <c r="AD451" s="286"/>
      <c r="AE451" s="286"/>
      <c r="AF451" s="286"/>
      <c r="AG451" s="286"/>
      <c r="AH451" s="286"/>
      <c r="AI451" s="286"/>
      <c r="AJ451" s="286"/>
      <c r="AK451" s="286"/>
      <c r="AL451" s="286"/>
      <c r="AM451" s="286"/>
      <c r="AN451" s="286"/>
      <c r="AO451" s="286"/>
      <c r="AP451" s="286"/>
      <c r="AQ451" s="286"/>
      <c r="AR451" s="286"/>
      <c r="AS451" s="286"/>
      <c r="AT451" s="286"/>
      <c r="AU451" s="286"/>
    </row>
    <row r="452" spans="1:51" s="291" customFormat="1" ht="19.5" customHeight="1">
      <c r="A452" s="208"/>
      <c r="B452" s="286"/>
      <c r="C452" s="292"/>
      <c r="D452" s="292"/>
      <c r="E452" s="293"/>
      <c r="F452" s="286"/>
      <c r="G452" s="286"/>
      <c r="H452" s="286"/>
      <c r="I452" s="286"/>
      <c r="J452" s="286"/>
      <c r="K452" s="286"/>
      <c r="L452" s="286"/>
      <c r="M452" s="287"/>
      <c r="N452" s="287"/>
      <c r="O452" s="297"/>
      <c r="P452" s="205"/>
      <c r="Q452" s="206"/>
      <c r="R452" s="205"/>
      <c r="S452" s="207"/>
      <c r="T452" s="208"/>
      <c r="U452" s="255"/>
      <c r="V452" s="255"/>
      <c r="W452" s="255"/>
      <c r="X452" s="286"/>
      <c r="Y452" s="255"/>
      <c r="Z452" s="295"/>
      <c r="AA452" s="286"/>
      <c r="AB452" s="286"/>
      <c r="AC452" s="286"/>
      <c r="AD452" s="286"/>
      <c r="AE452" s="286"/>
      <c r="AF452" s="286"/>
      <c r="AG452" s="286"/>
      <c r="AH452" s="286"/>
      <c r="AI452" s="286"/>
      <c r="AJ452" s="286"/>
      <c r="AK452" s="286"/>
      <c r="AL452" s="286"/>
      <c r="AM452" s="286"/>
      <c r="AN452" s="286"/>
      <c r="AO452" s="286"/>
      <c r="AP452" s="286"/>
      <c r="AQ452" s="286"/>
      <c r="AR452" s="286"/>
      <c r="AS452" s="286"/>
      <c r="AT452" s="286"/>
      <c r="AU452" s="286"/>
    </row>
    <row r="453" spans="1:51" s="291" customFormat="1" ht="19.5" customHeight="1">
      <c r="A453" s="208"/>
      <c r="B453" s="286"/>
      <c r="C453" s="292"/>
      <c r="D453" s="292"/>
      <c r="E453" s="293"/>
      <c r="F453" s="286"/>
      <c r="G453" s="286"/>
      <c r="H453" s="286"/>
      <c r="I453" s="286"/>
      <c r="J453" s="286"/>
      <c r="K453" s="286"/>
      <c r="L453" s="286"/>
      <c r="M453" s="287"/>
      <c r="N453" s="287"/>
      <c r="O453" s="297"/>
      <c r="P453" s="205"/>
      <c r="Q453" s="206"/>
      <c r="R453" s="205"/>
      <c r="S453" s="207"/>
      <c r="T453" s="208"/>
      <c r="U453" s="255"/>
      <c r="V453" s="255"/>
      <c r="W453" s="255"/>
      <c r="X453" s="286"/>
      <c r="Y453" s="255"/>
      <c r="Z453" s="295"/>
      <c r="AA453" s="286"/>
      <c r="AB453" s="286"/>
      <c r="AC453" s="286"/>
      <c r="AD453" s="286"/>
      <c r="AE453" s="286"/>
      <c r="AF453" s="286"/>
      <c r="AG453" s="286"/>
      <c r="AH453" s="286"/>
      <c r="AI453" s="286"/>
      <c r="AJ453" s="286"/>
      <c r="AK453" s="286"/>
      <c r="AL453" s="286"/>
      <c r="AM453" s="286"/>
      <c r="AN453" s="286"/>
      <c r="AO453" s="286"/>
      <c r="AP453" s="286"/>
      <c r="AQ453" s="286"/>
      <c r="AR453" s="286"/>
      <c r="AS453" s="286"/>
      <c r="AT453" s="286"/>
      <c r="AU453" s="286"/>
    </row>
    <row r="454" spans="1:51" s="158" customFormat="1" ht="15" customHeight="1">
      <c r="A454" s="159"/>
      <c r="B454" s="160"/>
      <c r="C454" s="160"/>
      <c r="D454" s="160"/>
      <c r="E454" s="149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52"/>
      <c r="Q454" s="161"/>
      <c r="R454" s="79">
        <f>P454-Q454</f>
        <v>0</v>
      </c>
      <c r="S454" s="192"/>
      <c r="T454" s="159"/>
      <c r="U454" s="162"/>
      <c r="V454" s="162"/>
      <c r="W454" s="162"/>
      <c r="X454" s="160"/>
      <c r="Y454" s="160"/>
      <c r="Z454" s="149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132"/>
      <c r="AW454" s="132"/>
      <c r="AX454" s="132"/>
      <c r="AY454" s="132"/>
    </row>
    <row r="455" spans="1:51" ht="15" customHeight="1"/>
  </sheetData>
  <mergeCells count="252">
    <mergeCell ref="C5:H5"/>
    <mergeCell ref="K5:N5"/>
    <mergeCell ref="O5:R5"/>
    <mergeCell ref="C6:H6"/>
    <mergeCell ref="K6:N6"/>
    <mergeCell ref="O6:R6"/>
    <mergeCell ref="D1:Z1"/>
    <mergeCell ref="D2:Z2"/>
    <mergeCell ref="D3:Z3"/>
    <mergeCell ref="C4:H4"/>
    <mergeCell ref="K4:N4"/>
    <mergeCell ref="O4:R4"/>
    <mergeCell ref="C12:E12"/>
    <mergeCell ref="F12:O12"/>
    <mergeCell ref="C13:E13"/>
    <mergeCell ref="F13:O13"/>
    <mergeCell ref="G14:O14"/>
    <mergeCell ref="C16:E16"/>
    <mergeCell ref="A8:E9"/>
    <mergeCell ref="F8:O9"/>
    <mergeCell ref="T8:Z9"/>
    <mergeCell ref="A10:E10"/>
    <mergeCell ref="F10:O10"/>
    <mergeCell ref="T10:Z10"/>
    <mergeCell ref="C24:E24"/>
    <mergeCell ref="L24:O24"/>
    <mergeCell ref="C29:E29"/>
    <mergeCell ref="L29:O29"/>
    <mergeCell ref="C34:E34"/>
    <mergeCell ref="L34:O34"/>
    <mergeCell ref="C17:E17"/>
    <mergeCell ref="J17:O17"/>
    <mergeCell ref="C18:E18"/>
    <mergeCell ref="K18:O18"/>
    <mergeCell ref="C19:E19"/>
    <mergeCell ref="L19:O19"/>
    <mergeCell ref="C54:E54"/>
    <mergeCell ref="L54:O54"/>
    <mergeCell ref="C60:E60"/>
    <mergeCell ref="L60:O60"/>
    <mergeCell ref="C65:E65"/>
    <mergeCell ref="L65:O65"/>
    <mergeCell ref="C39:E39"/>
    <mergeCell ref="L39:O39"/>
    <mergeCell ref="C44:E44"/>
    <mergeCell ref="L44:O44"/>
    <mergeCell ref="C49:E49"/>
    <mergeCell ref="L49:O49"/>
    <mergeCell ref="C92:E92"/>
    <mergeCell ref="K92:O92"/>
    <mergeCell ref="C93:E93"/>
    <mergeCell ref="L93:O93"/>
    <mergeCell ref="C94:E94"/>
    <mergeCell ref="M94:O94"/>
    <mergeCell ref="C70:E70"/>
    <mergeCell ref="K70:O70"/>
    <mergeCell ref="C71:E71"/>
    <mergeCell ref="L71:O71"/>
    <mergeCell ref="C91:E91"/>
    <mergeCell ref="J91:O91"/>
    <mergeCell ref="C112:E112"/>
    <mergeCell ref="M112:O112"/>
    <mergeCell ref="I138:O138"/>
    <mergeCell ref="C139:E139"/>
    <mergeCell ref="J139:O139"/>
    <mergeCell ref="C140:E140"/>
    <mergeCell ref="K140:O140"/>
    <mergeCell ref="C109:E109"/>
    <mergeCell ref="J109:O109"/>
    <mergeCell ref="C110:E110"/>
    <mergeCell ref="K110:O110"/>
    <mergeCell ref="C111:E111"/>
    <mergeCell ref="L111:O111"/>
    <mergeCell ref="C175:E175"/>
    <mergeCell ref="K175:O175"/>
    <mergeCell ref="C176:E176"/>
    <mergeCell ref="L176:O176"/>
    <mergeCell ref="C177:E177"/>
    <mergeCell ref="M177:O177"/>
    <mergeCell ref="C141:E141"/>
    <mergeCell ref="L141:O141"/>
    <mergeCell ref="C142:E142"/>
    <mergeCell ref="M142:O142"/>
    <mergeCell ref="I173:O173"/>
    <mergeCell ref="C174:E174"/>
    <mergeCell ref="J174:O174"/>
    <mergeCell ref="C283:E283"/>
    <mergeCell ref="J283:O283"/>
    <mergeCell ref="C284:E284"/>
    <mergeCell ref="K284:O284"/>
    <mergeCell ref="C285:E285"/>
    <mergeCell ref="L285:O285"/>
    <mergeCell ref="C194:E194"/>
    <mergeCell ref="K194:O194"/>
    <mergeCell ref="C195:E195"/>
    <mergeCell ref="L195:O195"/>
    <mergeCell ref="C196:E196"/>
    <mergeCell ref="M196:O196"/>
    <mergeCell ref="C307:E307"/>
    <mergeCell ref="M307:O307"/>
    <mergeCell ref="C313:E313"/>
    <mergeCell ref="J313:O313"/>
    <mergeCell ref="C314:E314"/>
    <mergeCell ref="K314:O314"/>
    <mergeCell ref="C286:E286"/>
    <mergeCell ref="M286:O286"/>
    <mergeCell ref="C295:E295"/>
    <mergeCell ref="M295:O295"/>
    <mergeCell ref="C302:E302"/>
    <mergeCell ref="M302:O302"/>
    <mergeCell ref="C327:E327"/>
    <mergeCell ref="K327:O327"/>
    <mergeCell ref="C328:E328"/>
    <mergeCell ref="L328:O328"/>
    <mergeCell ref="C329:E329"/>
    <mergeCell ref="M329:O329"/>
    <mergeCell ref="C315:E315"/>
    <mergeCell ref="L315:O315"/>
    <mergeCell ref="C316:E316"/>
    <mergeCell ref="M316:O316"/>
    <mergeCell ref="C326:E326"/>
    <mergeCell ref="J326:O326"/>
    <mergeCell ref="N317:O317"/>
    <mergeCell ref="C319:E319"/>
    <mergeCell ref="M319:O319"/>
    <mergeCell ref="N320:O320"/>
    <mergeCell ref="C336:E336"/>
    <mergeCell ref="J336:O336"/>
    <mergeCell ref="C337:E337"/>
    <mergeCell ref="K337:O337"/>
    <mergeCell ref="C338:E338"/>
    <mergeCell ref="L338:O338"/>
    <mergeCell ref="C331:E331"/>
    <mergeCell ref="K331:O331"/>
    <mergeCell ref="C332:E332"/>
    <mergeCell ref="L332:O332"/>
    <mergeCell ref="C333:E333"/>
    <mergeCell ref="M333:O333"/>
    <mergeCell ref="C349:E349"/>
    <mergeCell ref="J349:O349"/>
    <mergeCell ref="C350:E350"/>
    <mergeCell ref="K350:O350"/>
    <mergeCell ref="C351:E351"/>
    <mergeCell ref="L351:O351"/>
    <mergeCell ref="C339:E339"/>
    <mergeCell ref="M339:O339"/>
    <mergeCell ref="C344:E344"/>
    <mergeCell ref="M344:O344"/>
    <mergeCell ref="H347:O347"/>
    <mergeCell ref="I348:O348"/>
    <mergeCell ref="C357:E357"/>
    <mergeCell ref="L357:O357"/>
    <mergeCell ref="C358:E358"/>
    <mergeCell ref="M358:O358"/>
    <mergeCell ref="C364:E364"/>
    <mergeCell ref="K364:O364"/>
    <mergeCell ref="C352:E352"/>
    <mergeCell ref="M352:O352"/>
    <mergeCell ref="C354:E354"/>
    <mergeCell ref="M354:O354"/>
    <mergeCell ref="C356:E356"/>
    <mergeCell ref="K356:O356"/>
    <mergeCell ref="C370:E370"/>
    <mergeCell ref="K370:O370"/>
    <mergeCell ref="C371:E371"/>
    <mergeCell ref="L371:O371"/>
    <mergeCell ref="C365:E365"/>
    <mergeCell ref="L365:O365"/>
    <mergeCell ref="C366:E366"/>
    <mergeCell ref="M366:O366"/>
    <mergeCell ref="C369:E369"/>
    <mergeCell ref="J369:O369"/>
    <mergeCell ref="C388:E388"/>
    <mergeCell ref="K388:O388"/>
    <mergeCell ref="C389:E389"/>
    <mergeCell ref="L389:O389"/>
    <mergeCell ref="C390:E390"/>
    <mergeCell ref="M390:O390"/>
    <mergeCell ref="C374:E374"/>
    <mergeCell ref="M374:O374"/>
    <mergeCell ref="C377:E377"/>
    <mergeCell ref="M377:O377"/>
    <mergeCell ref="C387:E387"/>
    <mergeCell ref="J387:O387"/>
    <mergeCell ref="C402:E402"/>
    <mergeCell ref="K402:O402"/>
    <mergeCell ref="C403:E403"/>
    <mergeCell ref="L403:O403"/>
    <mergeCell ref="C404:E404"/>
    <mergeCell ref="M404:O404"/>
    <mergeCell ref="G394:O394"/>
    <mergeCell ref="H395:O395"/>
    <mergeCell ref="I396:O396"/>
    <mergeCell ref="C397:E397"/>
    <mergeCell ref="J397:O397"/>
    <mergeCell ref="C400:E400"/>
    <mergeCell ref="M400:O400"/>
    <mergeCell ref="G407:O407"/>
    <mergeCell ref="H408:O408"/>
    <mergeCell ref="I409:O409"/>
    <mergeCell ref="M423:O423"/>
    <mergeCell ref="I415:O415"/>
    <mergeCell ref="C416:E416"/>
    <mergeCell ref="J416:O416"/>
    <mergeCell ref="C417:E417"/>
    <mergeCell ref="K417:O417"/>
    <mergeCell ref="M412:O412"/>
    <mergeCell ref="M428:O428"/>
    <mergeCell ref="M431:O431"/>
    <mergeCell ref="M433:O433"/>
    <mergeCell ref="M435:O435"/>
    <mergeCell ref="F437:N437"/>
    <mergeCell ref="G438:O438"/>
    <mergeCell ref="C418:E418"/>
    <mergeCell ref="L418:O418"/>
    <mergeCell ref="M420:O420"/>
    <mergeCell ref="M422:O422"/>
    <mergeCell ref="K426:O426"/>
    <mergeCell ref="L427:O427"/>
    <mergeCell ref="L443:O443"/>
    <mergeCell ref="C444:E444"/>
    <mergeCell ref="M444:O444"/>
    <mergeCell ref="H439:O439"/>
    <mergeCell ref="I440:O440"/>
    <mergeCell ref="C441:E441"/>
    <mergeCell ref="J441:O441"/>
    <mergeCell ref="C442:E442"/>
    <mergeCell ref="K442:O442"/>
    <mergeCell ref="K446:O446"/>
    <mergeCell ref="K450:O450"/>
    <mergeCell ref="N178:O178"/>
    <mergeCell ref="C178:E178"/>
    <mergeCell ref="M187:O187"/>
    <mergeCell ref="M188:O188"/>
    <mergeCell ref="C248:E248"/>
    <mergeCell ref="M247:O247"/>
    <mergeCell ref="M248:O248"/>
    <mergeCell ref="C260:E260"/>
    <mergeCell ref="N260:O260"/>
    <mergeCell ref="C185:E185"/>
    <mergeCell ref="L185:O185"/>
    <mergeCell ref="C186:E186"/>
    <mergeCell ref="M186:O186"/>
    <mergeCell ref="I192:O192"/>
    <mergeCell ref="C193:E193"/>
    <mergeCell ref="J193:O193"/>
    <mergeCell ref="I182:O182"/>
    <mergeCell ref="C183:E183"/>
    <mergeCell ref="J183:O183"/>
    <mergeCell ref="C184:E184"/>
    <mergeCell ref="K184:O184"/>
    <mergeCell ref="C443:E443"/>
  </mergeCells>
  <phoneticPr fontId="26" type="noConversion"/>
  <printOptions horizontalCentered="1"/>
  <pageMargins left="0.35433070866141736" right="0.35433070866141736" top="0.35433070866141736" bottom="0.35433070866141736" header="0" footer="0"/>
  <pageSetup paperSize="10000" scale="50" fitToWidth="0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2024-01-23T02:32:31Z</cp:lastPrinted>
  <dcterms:created xsi:type="dcterms:W3CDTF">2023-01-04T22:39:39Z</dcterms:created>
  <dcterms:modified xsi:type="dcterms:W3CDTF">2024-01-23T03:14:55Z</dcterms:modified>
</cp:coreProperties>
</file>